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22.xml" ContentType="application/vnd.openxmlformats-officedocument.spreadsheetml.comments+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codeName="ThisWorkbook"/>
  <mc:AlternateContent xmlns:mc="http://schemas.openxmlformats.org/markup-compatibility/2006">
    <mc:Choice Requires="x15">
      <x15ac:absPath xmlns:x15ac="http://schemas.microsoft.com/office/spreadsheetml/2010/11/ac" url="Z:\2020\4. SIGI\CONTROL DE DOCUMENTOS- SIGI\DOCUMENTACION VIGENTE\RT03 Clalibración de masa y volumen\Formatos\"/>
    </mc:Choice>
  </mc:AlternateContent>
  <xr:revisionPtr revIDLastSave="0" documentId="13_ncr:1_{C294E8BE-C358-4ABF-A6D9-A9FBE729CBFA}" xr6:coauthVersionLast="46" xr6:coauthVersionMax="46" xr10:uidLastSave="{00000000-0000-0000-0000-000000000000}"/>
  <workbookProtection workbookPassword="E9BB" lockStructure="1"/>
  <bookViews>
    <workbookView xWindow="-120" yWindow="-120" windowWidth="29040" windowHeight="15840" xr2:uid="{00000000-000D-0000-FFFF-FFFF00000000}"/>
  </bookViews>
  <sheets>
    <sheet name="RT03-F13 &amp;" sheetId="201" r:id="rId1"/>
    <sheet name="1 g &amp;" sheetId="202" state="hidden" r:id="rId2"/>
    <sheet name="2 g &amp;" sheetId="204" state="hidden" r:id="rId3"/>
    <sheet name="2 g + &amp;" sheetId="205" state="hidden" r:id="rId4"/>
    <sheet name="5 g &amp;" sheetId="206" state="hidden" r:id="rId5"/>
    <sheet name="10 g &amp;" sheetId="207" state="hidden" r:id="rId6"/>
    <sheet name="20 g &amp;" sheetId="208" state="hidden" r:id="rId7"/>
    <sheet name="20 g + &amp;" sheetId="221" state="hidden" r:id="rId8"/>
    <sheet name="50 g &amp;" sheetId="211" state="hidden" r:id="rId9"/>
    <sheet name="100 g &amp;" sheetId="212" state="hidden" r:id="rId10"/>
    <sheet name="200 g &amp;" sheetId="213" state="hidden" r:id="rId11"/>
    <sheet name="200 g + &amp;" sheetId="214" state="hidden" r:id="rId12"/>
    <sheet name="500 g &amp;" sheetId="215" state="hidden" r:id="rId13"/>
    <sheet name="1 kg &amp;" sheetId="216" state="hidden" r:id="rId14"/>
    <sheet name="2 kg &amp;" sheetId="217" state="hidden" r:id="rId15"/>
    <sheet name="2 kg + &amp;" sheetId="218" state="hidden" r:id="rId16"/>
    <sheet name="5 kg &amp;" sheetId="219" state="hidden" r:id="rId17"/>
    <sheet name="10 kg &amp;" sheetId="220" state="hidden" r:id="rId18"/>
    <sheet name="DATOS &amp;" sheetId="132" state="hidden" r:id="rId19"/>
    <sheet name="RT03-F16 &amp;" sheetId="137" state="hidden" r:id="rId20"/>
    <sheet name="RT03-F40 &amp;" sheetId="239" state="hidden" r:id="rId21"/>
    <sheet name="Pc &amp;" sheetId="233" r:id="rId22"/>
    <sheet name="Max-Min &amp;" sheetId="231" r:id="rId23"/>
    <sheet name="5 kg &amp; (C)" sheetId="222" state="hidden" r:id="rId24"/>
    <sheet name=" Certi 5 kg (C) &amp;" sheetId="234" state="hidden" r:id="rId25"/>
    <sheet name="10 kg &amp; (C)" sheetId="223" state="hidden" r:id="rId26"/>
    <sheet name="Certi 10 kg &amp; (C)" sheetId="235" state="hidden" r:id="rId27"/>
    <sheet name="20 kg &amp; (C)" sheetId="224" state="hidden" r:id="rId28"/>
    <sheet name="Certi 20 kg &amp; (C)" sheetId="236" state="hidden" r:id="rId29"/>
  </sheets>
  <externalReferences>
    <externalReference r:id="rId30"/>
    <externalReference r:id="rId31"/>
  </externalReferences>
  <definedNames>
    <definedName name="_xlnm.Print_Area" localSheetId="24">' Certi 5 kg (C) &amp;'!$A$1:$J$95</definedName>
    <definedName name="_xlnm.Print_Area" localSheetId="1">'1 g &amp;'!$A$1:$M$76</definedName>
    <definedName name="_xlnm.Print_Area" localSheetId="13">'1 kg &amp;'!$A$1:$M$76</definedName>
    <definedName name="_xlnm.Print_Area" localSheetId="5">'10 g &amp;'!$A$1:$M$76</definedName>
    <definedName name="_xlnm.Print_Area" localSheetId="17">'10 kg &amp;'!$A$1:$M$76</definedName>
    <definedName name="_xlnm.Print_Area" localSheetId="25">'10 kg &amp; (C)'!$A$1:$M$76</definedName>
    <definedName name="_xlnm.Print_Area" localSheetId="9">'100 g &amp;'!$A$1:$M$76</definedName>
    <definedName name="_xlnm.Print_Area" localSheetId="2">'2 g &amp;'!$A$1:$M$76</definedName>
    <definedName name="_xlnm.Print_Area" localSheetId="3">'2 g + &amp;'!$A$1:$M$76</definedName>
    <definedName name="_xlnm.Print_Area" localSheetId="14">'2 kg &amp;'!$A$1:$M$76</definedName>
    <definedName name="_xlnm.Print_Area" localSheetId="15">'2 kg + &amp;'!$A$1:$M$76</definedName>
    <definedName name="_xlnm.Print_Area" localSheetId="6">'20 g &amp;'!$A$1:$M$76</definedName>
    <definedName name="_xlnm.Print_Area" localSheetId="7">'20 g + &amp;'!$A$1:$N$77</definedName>
    <definedName name="_xlnm.Print_Area" localSheetId="27">'20 kg &amp; (C)'!$A$1:$M$76</definedName>
    <definedName name="_xlnm.Print_Area" localSheetId="10">'200 g &amp;'!$A$1:$M$76</definedName>
    <definedName name="_xlnm.Print_Area" localSheetId="11">'200 g + &amp;'!$A$1:$M$76</definedName>
    <definedName name="_xlnm.Print_Area" localSheetId="4">'5 g &amp;'!$A$1:$M$76</definedName>
    <definedName name="_xlnm.Print_Area" localSheetId="16">'5 kg &amp;'!$A$1:$M$76</definedName>
    <definedName name="_xlnm.Print_Area" localSheetId="23">'5 kg &amp; (C)'!$A$1:$M$76</definedName>
    <definedName name="_xlnm.Print_Area" localSheetId="8">'50 g &amp;'!$A$1:$M$76</definedName>
    <definedName name="_xlnm.Print_Area" localSheetId="12">'500 g &amp;'!$A$1:$N$77</definedName>
    <definedName name="_xlnm.Print_Area" localSheetId="26">'Certi 10 kg &amp; (C)'!$A$1:$J$96</definedName>
    <definedName name="_xlnm.Print_Area" localSheetId="28">'Certi 20 kg &amp; (C)'!$A$1:$J$96</definedName>
    <definedName name="_xlnm.Print_Area" localSheetId="18">'DATOS &amp;'!$A$1:$AA$190</definedName>
    <definedName name="_xlnm.Print_Area" localSheetId="22">'Max-Min &amp;'!$A$1:$AC$45</definedName>
    <definedName name="_xlnm.Print_Area" localSheetId="21">'Pc &amp;'!$A$1:$X$59</definedName>
    <definedName name="_xlnm.Print_Area" localSheetId="0">'RT03-F13 &amp;'!$A$1:$N$77</definedName>
    <definedName name="_xlnm.Print_Area" localSheetId="19">'RT03-F16 &amp;'!$A$1:$J$119</definedName>
    <definedName name="_xlnm.Print_Area" localSheetId="20">'RT03-F40 &amp;'!$A$1:$J$119</definedName>
    <definedName name="DELTAMAXI">'[1]PRUEBAS DE CALIBRACION'!$G$18</definedName>
    <definedName name="DIVISIÓNDEESCALA">[1]DATOS!$E$13</definedName>
    <definedName name="LEXCENTRICIDAD">'[1]PRUEBAS DE CALIBRACION'!$H$11</definedName>
    <definedName name="Print_Area" localSheetId="24">' Certi 5 kg (C) &amp;'!$A$1:$J$97</definedName>
    <definedName name="Print_Area" localSheetId="1">'1 g &amp;'!$A$1:$K$105</definedName>
    <definedName name="Print_Area" localSheetId="13">'1 kg &amp;'!$A$1:$K$105</definedName>
    <definedName name="Print_Area" localSheetId="5">'10 g &amp;'!$A$1:$K$105</definedName>
    <definedName name="Print_Area" localSheetId="17">'10 kg &amp;'!$A$1:$K$105</definedName>
    <definedName name="Print_Area" localSheetId="25">'10 kg &amp; (C)'!$A$1:$K$105</definedName>
    <definedName name="Print_Area" localSheetId="9">'100 g &amp;'!$A$1:$K$105</definedName>
    <definedName name="Print_Area" localSheetId="2">'2 g &amp;'!$A$1:$K$105</definedName>
    <definedName name="Print_Area" localSheetId="3">'2 g + &amp;'!$A$1:$K$105</definedName>
    <definedName name="Print_Area" localSheetId="14">'2 kg &amp;'!$A$1:$K$105</definedName>
    <definedName name="Print_Area" localSheetId="15">'2 kg + &amp;'!$A$1:$K$105</definedName>
    <definedName name="Print_Area" localSheetId="6">'20 g &amp;'!$A$1:$K$105</definedName>
    <definedName name="Print_Area" localSheetId="7">'20 g + &amp;'!$A$1:$K$105</definedName>
    <definedName name="Print_Area" localSheetId="27">'20 kg &amp; (C)'!$A$1:$K$105</definedName>
    <definedName name="Print_Area" localSheetId="10">'200 g &amp;'!$A$1:$K$105</definedName>
    <definedName name="Print_Area" localSheetId="11">'200 g + &amp;'!$A$1:$K$105</definedName>
    <definedName name="Print_Area" localSheetId="4">'5 g &amp;'!$A$1:$K$105</definedName>
    <definedName name="Print_Area" localSheetId="16">'5 kg &amp;'!$A$1:$K$105</definedName>
    <definedName name="Print_Area" localSheetId="23">'5 kg &amp; (C)'!$A$1:$K$105</definedName>
    <definedName name="Print_Area" localSheetId="8">'50 g &amp;'!$A$1:$K$105</definedName>
    <definedName name="Print_Area" localSheetId="12">'500 g &amp;'!$A$1:$K$105</definedName>
    <definedName name="Print_Area" localSheetId="26">'Certi 10 kg &amp; (C)'!$A$1:$J$98</definedName>
    <definedName name="Print_Area" localSheetId="28">'Certi 20 kg &amp; (C)'!$A$1:$J$98</definedName>
    <definedName name="Print_Area" localSheetId="18">'DATOS &amp;'!$A$1:$AA$146</definedName>
    <definedName name="Print_Area" localSheetId="0">'RT03-F13 &amp;'!$A$1:$K$105</definedName>
    <definedName name="Print_Area" localSheetId="19">'RT03-F16 &amp;'!$A$1:$J$121</definedName>
    <definedName name="Print_Area" localSheetId="20">'RT03-F40 &amp;'!$A$1:$J$121</definedName>
    <definedName name="Print_Titles" localSheetId="1">'1 g &amp;'!$1:$1</definedName>
    <definedName name="Print_Titles" localSheetId="13">'1 kg &amp;'!$1:$1</definedName>
    <definedName name="Print_Titles" localSheetId="5">'10 g &amp;'!$1:$1</definedName>
    <definedName name="Print_Titles" localSheetId="17">'10 kg &amp;'!$1:$1</definedName>
    <definedName name="Print_Titles" localSheetId="25">'10 kg &amp; (C)'!$1:$1</definedName>
    <definedName name="Print_Titles" localSheetId="9">'100 g &amp;'!$1:$1</definedName>
    <definedName name="Print_Titles" localSheetId="2">'2 g &amp;'!$1:$1</definedName>
    <definedName name="Print_Titles" localSheetId="3">'2 g + &amp;'!$1:$1</definedName>
    <definedName name="Print_Titles" localSheetId="14">'2 kg &amp;'!$1:$1</definedName>
    <definedName name="Print_Titles" localSheetId="15">'2 kg + &amp;'!$1:$1</definedName>
    <definedName name="Print_Titles" localSheetId="6">'20 g &amp;'!$1:$1</definedName>
    <definedName name="Print_Titles" localSheetId="7">'20 g + &amp;'!$1:$1</definedName>
    <definedName name="Print_Titles" localSheetId="27">'20 kg &amp; (C)'!$1:$1</definedName>
    <definedName name="Print_Titles" localSheetId="10">'200 g &amp;'!$1:$1</definedName>
    <definedName name="Print_Titles" localSheetId="11">'200 g + &amp;'!$1:$1</definedName>
    <definedName name="Print_Titles" localSheetId="4">'5 g &amp;'!$1:$1</definedName>
    <definedName name="Print_Titles" localSheetId="16">'5 kg &amp;'!$1:$1</definedName>
    <definedName name="Print_Titles" localSheetId="23">'5 kg &amp; (C)'!$1:$1</definedName>
    <definedName name="Print_Titles" localSheetId="8">'50 g &amp;'!$1:$1</definedName>
    <definedName name="Print_Titles" localSheetId="12">'500 g &amp;'!$1:$1</definedName>
    <definedName name="Print_Titles" localSheetId="0">'RT03-F13 &amp;'!$1:$1</definedName>
    <definedName name="_xlnm.Print_Titles" localSheetId="1">'1 g &amp;'!$1:$1</definedName>
    <definedName name="_xlnm.Print_Titles" localSheetId="13">'1 kg &amp;'!$1:$1</definedName>
    <definedName name="_xlnm.Print_Titles" localSheetId="5">'10 g &amp;'!$1:$1</definedName>
    <definedName name="_xlnm.Print_Titles" localSheetId="17">'10 kg &amp;'!$1:$1</definedName>
    <definedName name="_xlnm.Print_Titles" localSheetId="25">'10 kg &amp; (C)'!$1:$1</definedName>
    <definedName name="_xlnm.Print_Titles" localSheetId="9">'100 g &amp;'!$1:$1</definedName>
    <definedName name="_xlnm.Print_Titles" localSheetId="2">'2 g &amp;'!$1:$1</definedName>
    <definedName name="_xlnm.Print_Titles" localSheetId="3">'2 g + &amp;'!$1:$1</definedName>
    <definedName name="_xlnm.Print_Titles" localSheetId="14">'2 kg &amp;'!$1:$1</definedName>
    <definedName name="_xlnm.Print_Titles" localSheetId="15">'2 kg + &amp;'!$1:$1</definedName>
    <definedName name="_xlnm.Print_Titles" localSheetId="6">'20 g &amp;'!$1:$1</definedName>
    <definedName name="_xlnm.Print_Titles" localSheetId="7">'20 g + &amp;'!$1:$1</definedName>
    <definedName name="_xlnm.Print_Titles" localSheetId="27">'20 kg &amp; (C)'!$1:$1</definedName>
    <definedName name="_xlnm.Print_Titles" localSheetId="10">'200 g &amp;'!$1:$1</definedName>
    <definedName name="_xlnm.Print_Titles" localSheetId="11">'200 g + &amp;'!$1:$1</definedName>
    <definedName name="_xlnm.Print_Titles" localSheetId="4">'5 g &amp;'!$1:$1</definedName>
    <definedName name="_xlnm.Print_Titles" localSheetId="16">'5 kg &amp;'!$1:$1</definedName>
    <definedName name="_xlnm.Print_Titles" localSheetId="23">'5 kg &amp; (C)'!$1:$1</definedName>
    <definedName name="_xlnm.Print_Titles" localSheetId="8">'50 g &amp;'!$1:$1</definedName>
    <definedName name="_xlnm.Print_Titles" localSheetId="12">'500 g &amp;'!$1:$1</definedName>
    <definedName name="_xlnm.Print_Titles" localSheetId="0">'RT03-F13 &amp;'!$1:$1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0" i="236" l="1"/>
  <c r="B90" i="235"/>
  <c r="G114" i="239"/>
  <c r="B114" i="239"/>
  <c r="G113" i="239"/>
  <c r="B113" i="239"/>
  <c r="F82" i="239"/>
  <c r="E82" i="239"/>
  <c r="C82" i="239"/>
  <c r="F81" i="239"/>
  <c r="E81" i="239"/>
  <c r="C81" i="239"/>
  <c r="F80" i="239"/>
  <c r="E80" i="239"/>
  <c r="C80" i="239"/>
  <c r="F79" i="239"/>
  <c r="E79" i="239"/>
  <c r="C79" i="239"/>
  <c r="F78" i="239"/>
  <c r="E78" i="239"/>
  <c r="C78" i="239"/>
  <c r="F77" i="239"/>
  <c r="E77" i="239"/>
  <c r="C77" i="239"/>
  <c r="F76" i="239"/>
  <c r="E76" i="239"/>
  <c r="C76" i="239"/>
  <c r="F75" i="239"/>
  <c r="E75" i="239"/>
  <c r="C75" i="239"/>
  <c r="F74" i="239"/>
  <c r="E74" i="239"/>
  <c r="C74" i="239"/>
  <c r="F73" i="239"/>
  <c r="E73" i="239"/>
  <c r="C73" i="239"/>
  <c r="F72" i="239"/>
  <c r="E72" i="239"/>
  <c r="C72" i="239"/>
  <c r="F71" i="239"/>
  <c r="E71" i="239"/>
  <c r="C71" i="239"/>
  <c r="F70" i="239"/>
  <c r="E70" i="239"/>
  <c r="C70" i="239"/>
  <c r="F69" i="239"/>
  <c r="E69" i="239"/>
  <c r="C69" i="239"/>
  <c r="F68" i="239"/>
  <c r="E68" i="239"/>
  <c r="C68" i="239"/>
  <c r="F67" i="239"/>
  <c r="E67" i="239"/>
  <c r="C67" i="239"/>
  <c r="F66" i="239"/>
  <c r="E66" i="239"/>
  <c r="C66" i="239"/>
  <c r="F65" i="239"/>
  <c r="E65" i="239"/>
  <c r="C65" i="239"/>
  <c r="F64" i="239"/>
  <c r="E64" i="239"/>
  <c r="C64" i="239"/>
  <c r="F63" i="239"/>
  <c r="E63" i="239"/>
  <c r="C63" i="239"/>
  <c r="I49" i="239"/>
  <c r="G49" i="239"/>
  <c r="F49" i="239"/>
  <c r="E49" i="239"/>
  <c r="D49" i="239"/>
  <c r="I48" i="239"/>
  <c r="G48" i="239"/>
  <c r="F48" i="239"/>
  <c r="E48" i="239"/>
  <c r="D48" i="239"/>
  <c r="I38" i="239"/>
  <c r="G38" i="239"/>
  <c r="E38" i="239"/>
  <c r="A38" i="239"/>
  <c r="E24" i="239"/>
  <c r="A22" i="239"/>
  <c r="D17" i="239"/>
  <c r="D16" i="239"/>
  <c r="D15" i="239"/>
  <c r="D10" i="239"/>
  <c r="D8" i="239"/>
  <c r="D7" i="239"/>
  <c r="D6" i="239"/>
  <c r="I3" i="239"/>
  <c r="I86" i="239" s="1"/>
  <c r="I58" i="239" l="1"/>
  <c r="I32" i="239"/>
  <c r="B113" i="137" l="1"/>
  <c r="C16" i="201" l="1"/>
  <c r="C15" i="201"/>
  <c r="C14" i="201"/>
  <c r="C13" i="201"/>
  <c r="C12" i="201"/>
  <c r="C11" i="201"/>
  <c r="C10" i="201"/>
  <c r="D9" i="201"/>
  <c r="B9" i="201"/>
  <c r="D8" i="201"/>
  <c r="B8" i="201"/>
  <c r="D7" i="201"/>
  <c r="B7" i="201"/>
  <c r="C16" i="224"/>
  <c r="C15" i="224"/>
  <c r="C14" i="224"/>
  <c r="C13" i="224"/>
  <c r="C12" i="224"/>
  <c r="C11" i="224"/>
  <c r="C10" i="224"/>
  <c r="D9" i="224"/>
  <c r="B9" i="224"/>
  <c r="D8" i="224"/>
  <c r="B8" i="224"/>
  <c r="D7" i="224"/>
  <c r="B7" i="224"/>
  <c r="C16" i="223"/>
  <c r="C15" i="223"/>
  <c r="C14" i="223"/>
  <c r="C13" i="223"/>
  <c r="C12" i="223"/>
  <c r="C11" i="223"/>
  <c r="C10" i="223"/>
  <c r="D9" i="223"/>
  <c r="B9" i="223"/>
  <c r="D8" i="223"/>
  <c r="B8" i="223"/>
  <c r="D7" i="223"/>
  <c r="B7" i="223"/>
  <c r="C16" i="222"/>
  <c r="C15" i="222"/>
  <c r="C14" i="222"/>
  <c r="C13" i="222"/>
  <c r="C12" i="222"/>
  <c r="C11" i="222"/>
  <c r="C10" i="222"/>
  <c r="D9" i="222"/>
  <c r="B9" i="222"/>
  <c r="D8" i="222"/>
  <c r="B8" i="222"/>
  <c r="D7" i="222"/>
  <c r="B7" i="222"/>
  <c r="C16" i="220"/>
  <c r="C15" i="220"/>
  <c r="C14" i="220"/>
  <c r="C13" i="220"/>
  <c r="C12" i="220"/>
  <c r="C11" i="220"/>
  <c r="C10" i="220"/>
  <c r="D9" i="220"/>
  <c r="B9" i="220"/>
  <c r="D8" i="220"/>
  <c r="B8" i="220"/>
  <c r="D7" i="220"/>
  <c r="B7" i="220"/>
  <c r="C16" i="219"/>
  <c r="C15" i="219"/>
  <c r="C14" i="219"/>
  <c r="C13" i="219"/>
  <c r="C12" i="219"/>
  <c r="C11" i="219"/>
  <c r="C10" i="219"/>
  <c r="D9" i="219"/>
  <c r="B9" i="219"/>
  <c r="D8" i="219"/>
  <c r="B8" i="219"/>
  <c r="D7" i="219"/>
  <c r="B7" i="219"/>
  <c r="C16" i="218"/>
  <c r="C15" i="218"/>
  <c r="C14" i="218"/>
  <c r="C13" i="218"/>
  <c r="C12" i="218"/>
  <c r="C11" i="218"/>
  <c r="C10" i="218"/>
  <c r="D9" i="218"/>
  <c r="B9" i="218"/>
  <c r="D8" i="218"/>
  <c r="B8" i="218"/>
  <c r="D7" i="218"/>
  <c r="B7" i="218"/>
  <c r="C16" i="217"/>
  <c r="C15" i="217"/>
  <c r="C14" i="217"/>
  <c r="C13" i="217"/>
  <c r="C12" i="217"/>
  <c r="C11" i="217"/>
  <c r="C10" i="217"/>
  <c r="D9" i="217"/>
  <c r="B9" i="217"/>
  <c r="D8" i="217"/>
  <c r="B8" i="217"/>
  <c r="D7" i="217"/>
  <c r="B7" i="217"/>
  <c r="C16" i="216"/>
  <c r="C15" i="216"/>
  <c r="C14" i="216"/>
  <c r="C13" i="216"/>
  <c r="C12" i="216"/>
  <c r="C11" i="216"/>
  <c r="C10" i="216"/>
  <c r="D9" i="216"/>
  <c r="B9" i="216"/>
  <c r="D8" i="216"/>
  <c r="B8" i="216"/>
  <c r="D7" i="216"/>
  <c r="B7" i="216"/>
  <c r="C16" i="215"/>
  <c r="C15" i="215"/>
  <c r="C14" i="215"/>
  <c r="C13" i="215"/>
  <c r="C12" i="215"/>
  <c r="C11" i="215"/>
  <c r="C10" i="215"/>
  <c r="D9" i="215"/>
  <c r="B9" i="215"/>
  <c r="D8" i="215"/>
  <c r="B8" i="215"/>
  <c r="D7" i="215"/>
  <c r="B7" i="215"/>
  <c r="C16" i="214"/>
  <c r="C15" i="214"/>
  <c r="C14" i="214"/>
  <c r="C13" i="214"/>
  <c r="C12" i="214"/>
  <c r="C11" i="214"/>
  <c r="C10" i="214"/>
  <c r="D9" i="214"/>
  <c r="B9" i="214"/>
  <c r="D8" i="214"/>
  <c r="B8" i="214"/>
  <c r="D7" i="214"/>
  <c r="B7" i="214"/>
  <c r="C16" i="213"/>
  <c r="C15" i="213"/>
  <c r="C14" i="213"/>
  <c r="C13" i="213"/>
  <c r="C12" i="213"/>
  <c r="C11" i="213"/>
  <c r="C10" i="213"/>
  <c r="D9" i="213"/>
  <c r="B9" i="213"/>
  <c r="D8" i="213"/>
  <c r="B8" i="213"/>
  <c r="D7" i="213"/>
  <c r="B7" i="213"/>
  <c r="C16" i="212"/>
  <c r="C15" i="212"/>
  <c r="C14" i="212"/>
  <c r="C13" i="212"/>
  <c r="C12" i="212"/>
  <c r="C11" i="212"/>
  <c r="C10" i="212"/>
  <c r="D9" i="212"/>
  <c r="B9" i="212"/>
  <c r="D8" i="212"/>
  <c r="B8" i="212"/>
  <c r="D7" i="212"/>
  <c r="B7" i="212"/>
  <c r="C16" i="211"/>
  <c r="C15" i="211"/>
  <c r="C14" i="211"/>
  <c r="C13" i="211"/>
  <c r="C12" i="211"/>
  <c r="C11" i="211"/>
  <c r="C10" i="211"/>
  <c r="D9" i="211"/>
  <c r="B9" i="211"/>
  <c r="D8" i="211"/>
  <c r="B8" i="211"/>
  <c r="D7" i="211"/>
  <c r="B7" i="211"/>
  <c r="C16" i="221"/>
  <c r="C15" i="221"/>
  <c r="C14" i="221"/>
  <c r="C13" i="221"/>
  <c r="C12" i="221"/>
  <c r="C11" i="221"/>
  <c r="C10" i="221"/>
  <c r="D9" i="221"/>
  <c r="B9" i="221"/>
  <c r="D8" i="221"/>
  <c r="B8" i="221"/>
  <c r="D7" i="221"/>
  <c r="B7" i="221"/>
  <c r="C16" i="208"/>
  <c r="C15" i="208"/>
  <c r="C14" i="208"/>
  <c r="C13" i="208"/>
  <c r="C12" i="208"/>
  <c r="C11" i="208"/>
  <c r="C10" i="208"/>
  <c r="D9" i="208"/>
  <c r="B9" i="208"/>
  <c r="D8" i="208"/>
  <c r="B8" i="208"/>
  <c r="D7" i="208"/>
  <c r="B7" i="208"/>
  <c r="C16" i="207"/>
  <c r="C15" i="207"/>
  <c r="C14" i="207"/>
  <c r="C13" i="207"/>
  <c r="C12" i="207"/>
  <c r="C11" i="207"/>
  <c r="C10" i="207"/>
  <c r="D9" i="207"/>
  <c r="B9" i="207"/>
  <c r="D8" i="207"/>
  <c r="B8" i="207"/>
  <c r="D7" i="207"/>
  <c r="B7" i="207"/>
  <c r="C16" i="206"/>
  <c r="C15" i="206"/>
  <c r="C14" i="206"/>
  <c r="C13" i="206"/>
  <c r="C12" i="206"/>
  <c r="C11" i="206"/>
  <c r="C10" i="206"/>
  <c r="D9" i="206"/>
  <c r="B9" i="206"/>
  <c r="D8" i="206"/>
  <c r="B8" i="206"/>
  <c r="D7" i="206"/>
  <c r="B7" i="206"/>
  <c r="C16" i="205"/>
  <c r="C15" i="205"/>
  <c r="C14" i="205"/>
  <c r="C13" i="205"/>
  <c r="C12" i="205"/>
  <c r="C11" i="205"/>
  <c r="C10" i="205"/>
  <c r="D9" i="205"/>
  <c r="B9" i="205"/>
  <c r="D8" i="205"/>
  <c r="B8" i="205"/>
  <c r="D7" i="205"/>
  <c r="B7" i="205"/>
  <c r="C16" i="204"/>
  <c r="C15" i="204"/>
  <c r="C14" i="204"/>
  <c r="C13" i="204"/>
  <c r="C12" i="204"/>
  <c r="C11" i="204"/>
  <c r="C10" i="204"/>
  <c r="D9" i="204"/>
  <c r="B9" i="204"/>
  <c r="D8" i="204"/>
  <c r="B8" i="204"/>
  <c r="D7" i="204"/>
  <c r="B7" i="204"/>
  <c r="C16" i="202"/>
  <c r="C15" i="202"/>
  <c r="C14" i="202"/>
  <c r="C13" i="202"/>
  <c r="C12" i="202"/>
  <c r="C11" i="202"/>
  <c r="C10" i="202"/>
  <c r="D9" i="202"/>
  <c r="D8" i="202"/>
  <c r="D7" i="202"/>
  <c r="B9" i="202"/>
  <c r="B8" i="202"/>
  <c r="B7" i="202"/>
  <c r="Z84" i="132" l="1"/>
  <c r="Z83" i="132"/>
  <c r="Z82" i="132"/>
  <c r="Z81" i="132"/>
  <c r="Z80" i="132"/>
  <c r="Z79" i="132"/>
  <c r="Z78" i="132"/>
  <c r="Z77" i="132"/>
  <c r="Z76" i="132"/>
  <c r="Z75" i="132"/>
  <c r="Z74" i="132"/>
  <c r="Z73" i="132"/>
  <c r="Z72" i="132"/>
  <c r="Z71" i="132"/>
  <c r="Z70" i="132"/>
  <c r="Z69" i="132"/>
  <c r="D6" i="137" l="1"/>
  <c r="F60" i="236" l="1"/>
  <c r="E60" i="236"/>
  <c r="C60" i="236"/>
  <c r="G91" i="236"/>
  <c r="B91" i="236"/>
  <c r="G90" i="236"/>
  <c r="A48" i="236"/>
  <c r="I35" i="236"/>
  <c r="G35" i="236"/>
  <c r="E35" i="236"/>
  <c r="A35" i="236"/>
  <c r="A22" i="236"/>
  <c r="F60" i="235"/>
  <c r="E60" i="235"/>
  <c r="C60" i="235"/>
  <c r="A48" i="235"/>
  <c r="G91" i="235"/>
  <c r="B91" i="235"/>
  <c r="G90" i="235"/>
  <c r="I35" i="235"/>
  <c r="G35" i="235"/>
  <c r="E35" i="235"/>
  <c r="A35" i="235"/>
  <c r="A22" i="235"/>
  <c r="F60" i="234"/>
  <c r="E60" i="234"/>
  <c r="C60" i="234"/>
  <c r="D15" i="137"/>
  <c r="D8" i="137"/>
  <c r="G90" i="234"/>
  <c r="B90" i="234"/>
  <c r="G89" i="234"/>
  <c r="A89" i="234"/>
  <c r="I35" i="234"/>
  <c r="G35" i="234"/>
  <c r="E35" i="234"/>
  <c r="A35" i="234"/>
  <c r="A22" i="234"/>
  <c r="P20" i="233" l="1"/>
  <c r="Q20" i="233"/>
  <c r="O20" i="233"/>
  <c r="S20" i="233" s="1"/>
  <c r="P19" i="233"/>
  <c r="Q19" i="233"/>
  <c r="O19" i="233"/>
  <c r="R19" i="233" s="1"/>
  <c r="P18" i="233"/>
  <c r="Q18" i="233"/>
  <c r="O18" i="233"/>
  <c r="S18" i="233" s="1"/>
  <c r="P17" i="233"/>
  <c r="Q17" i="233"/>
  <c r="O17" i="233"/>
  <c r="S17" i="233" s="1"/>
  <c r="P16" i="233"/>
  <c r="Q16" i="233"/>
  <c r="O16" i="233"/>
  <c r="S16" i="233" s="1"/>
  <c r="S15" i="233"/>
  <c r="P15" i="233"/>
  <c r="Q15" i="233"/>
  <c r="O15" i="233"/>
  <c r="R15" i="233" s="1"/>
  <c r="P14" i="233"/>
  <c r="Q14" i="233"/>
  <c r="O14" i="233"/>
  <c r="S14" i="233" s="1"/>
  <c r="P13" i="233"/>
  <c r="Q13" i="233"/>
  <c r="O13" i="233"/>
  <c r="S13" i="233" s="1"/>
  <c r="P12" i="233"/>
  <c r="Q12" i="233"/>
  <c r="O12" i="233"/>
  <c r="S12" i="233" s="1"/>
  <c r="O11" i="233"/>
  <c r="T11" i="233" s="1"/>
  <c r="P11" i="233"/>
  <c r="Q11" i="233"/>
  <c r="P10" i="233"/>
  <c r="Q10" i="233"/>
  <c r="O10" i="233"/>
  <c r="S10" i="233" s="1"/>
  <c r="P9" i="233"/>
  <c r="Q9" i="233"/>
  <c r="O9" i="233"/>
  <c r="T9" i="233" s="1"/>
  <c r="P8" i="233"/>
  <c r="Q8" i="233"/>
  <c r="O8" i="233"/>
  <c r="S8" i="233" s="1"/>
  <c r="P7" i="233"/>
  <c r="Q7" i="233"/>
  <c r="O7" i="233"/>
  <c r="T7" i="233" s="1"/>
  <c r="T15" i="233" l="1"/>
  <c r="R9" i="233"/>
  <c r="T19" i="233"/>
  <c r="S9" i="233"/>
  <c r="S19" i="233"/>
  <c r="R14" i="233"/>
  <c r="R12" i="233"/>
  <c r="T14" i="233"/>
  <c r="R18" i="233"/>
  <c r="R16" i="233"/>
  <c r="T18" i="233"/>
  <c r="S7" i="233"/>
  <c r="R13" i="233"/>
  <c r="R17" i="233"/>
  <c r="R10" i="233"/>
  <c r="T13" i="233"/>
  <c r="T17" i="233"/>
  <c r="R20" i="233"/>
  <c r="T20" i="233"/>
  <c r="T10" i="233"/>
  <c r="T12" i="233"/>
  <c r="T16" i="233"/>
  <c r="R11" i="233"/>
  <c r="S11" i="233"/>
  <c r="R8" i="233"/>
  <c r="T8" i="233"/>
  <c r="R7" i="233"/>
  <c r="J6" i="201"/>
  <c r="AC34" i="231" l="1"/>
  <c r="AA34" i="231"/>
  <c r="Z34" i="231"/>
  <c r="AC25" i="231"/>
  <c r="AA25" i="231"/>
  <c r="Z25" i="231"/>
  <c r="AC16" i="231"/>
  <c r="AA16" i="231"/>
  <c r="Z16" i="231"/>
  <c r="D54" i="219" l="1"/>
  <c r="F48" i="234"/>
  <c r="G48" i="234"/>
  <c r="D48" i="234"/>
  <c r="I48" i="234"/>
  <c r="E48" i="234"/>
  <c r="F48" i="235"/>
  <c r="G48" i="235"/>
  <c r="D48" i="235"/>
  <c r="I48" i="235"/>
  <c r="E48" i="235"/>
  <c r="F48" i="236"/>
  <c r="G48" i="236"/>
  <c r="D48" i="236"/>
  <c r="I48" i="236"/>
  <c r="E48" i="236"/>
  <c r="J6" i="224"/>
  <c r="J6" i="223"/>
  <c r="D54" i="220" l="1"/>
  <c r="J6" i="222"/>
  <c r="F79" i="137"/>
  <c r="F23" i="233" s="1"/>
  <c r="J6" i="220" l="1"/>
  <c r="J6" i="219"/>
  <c r="J6" i="218"/>
  <c r="J20" i="132"/>
  <c r="J21" i="132"/>
  <c r="J22" i="132"/>
  <c r="J23" i="132"/>
  <c r="I20" i="132"/>
  <c r="I21" i="132"/>
  <c r="I22" i="132"/>
  <c r="I23" i="132"/>
  <c r="J6" i="217"/>
  <c r="J6" i="216" l="1"/>
  <c r="J6" i="215"/>
  <c r="J6" i="214"/>
  <c r="J6" i="213"/>
  <c r="J6" i="212"/>
  <c r="J6" i="211"/>
  <c r="J6" i="221"/>
  <c r="J6" i="208"/>
  <c r="J6" i="207"/>
  <c r="J6" i="206"/>
  <c r="J6" i="205"/>
  <c r="G27" i="204"/>
  <c r="J6" i="204"/>
  <c r="C39" i="132" l="1"/>
  <c r="C40" i="132"/>
  <c r="C41" i="132"/>
  <c r="C42" i="132"/>
  <c r="C43" i="132"/>
  <c r="C44" i="132"/>
  <c r="C45" i="132"/>
  <c r="C46" i="132"/>
  <c r="C47" i="132"/>
  <c r="C48" i="132"/>
  <c r="C49" i="132"/>
  <c r="C50" i="132"/>
  <c r="C51" i="132"/>
  <c r="C52" i="132"/>
  <c r="C53" i="132"/>
  <c r="C54" i="132"/>
  <c r="D17" i="234" s="1"/>
  <c r="C55" i="132"/>
  <c r="D17" i="235" s="1"/>
  <c r="C56" i="132"/>
  <c r="D17" i="236" s="1"/>
  <c r="C38" i="132"/>
  <c r="J6" i="202" l="1"/>
  <c r="Z61" i="132" l="1"/>
  <c r="Z60" i="132"/>
  <c r="Z59" i="132"/>
  <c r="Z58" i="132"/>
  <c r="Z57" i="132"/>
  <c r="Z56" i="132"/>
  <c r="Z55" i="132"/>
  <c r="Z54" i="132"/>
  <c r="Z53" i="132"/>
  <c r="Z52" i="132"/>
  <c r="Z51" i="132"/>
  <c r="Z50" i="132"/>
  <c r="Z49" i="132"/>
  <c r="Z48" i="132"/>
  <c r="Z47" i="132"/>
  <c r="Z46" i="132"/>
  <c r="Z68" i="132"/>
  <c r="Z67" i="132"/>
  <c r="Z66" i="132"/>
  <c r="Z65" i="132"/>
  <c r="Z64" i="132"/>
  <c r="Z63" i="132"/>
  <c r="Z62" i="132"/>
  <c r="F82" i="137"/>
  <c r="F26" i="233" s="1"/>
  <c r="F81" i="137"/>
  <c r="F25" i="233" s="1"/>
  <c r="C59" i="132"/>
  <c r="F19" i="239" s="1"/>
  <c r="F19" i="235" l="1"/>
  <c r="F19" i="234"/>
  <c r="F19" i="236"/>
  <c r="W34" i="231"/>
  <c r="U34" i="231"/>
  <c r="T34" i="231"/>
  <c r="Q34" i="231"/>
  <c r="O34" i="231"/>
  <c r="N34" i="231"/>
  <c r="K34" i="231"/>
  <c r="I34" i="231"/>
  <c r="H34" i="231"/>
  <c r="E34" i="231"/>
  <c r="C34" i="231"/>
  <c r="B34" i="231"/>
  <c r="W25" i="231"/>
  <c r="U25" i="231"/>
  <c r="T25" i="231"/>
  <c r="Q25" i="231"/>
  <c r="O25" i="231"/>
  <c r="N25" i="231"/>
  <c r="K25" i="231"/>
  <c r="I25" i="231"/>
  <c r="H25" i="231"/>
  <c r="E25" i="231"/>
  <c r="C25" i="231"/>
  <c r="B25" i="231"/>
  <c r="W16" i="231"/>
  <c r="U16" i="231"/>
  <c r="T16" i="231"/>
  <c r="Q16" i="231"/>
  <c r="O16" i="231"/>
  <c r="N16" i="231"/>
  <c r="K16" i="231"/>
  <c r="I16" i="231"/>
  <c r="H16" i="231"/>
  <c r="E16" i="231"/>
  <c r="C16" i="231"/>
  <c r="B16" i="231"/>
  <c r="AC7" i="231"/>
  <c r="AA7" i="231"/>
  <c r="Z7" i="231"/>
  <c r="W7" i="231"/>
  <c r="U7" i="231"/>
  <c r="T7" i="231"/>
  <c r="Q7" i="231"/>
  <c r="O7" i="231"/>
  <c r="N7" i="231"/>
  <c r="K7" i="231"/>
  <c r="I7" i="231"/>
  <c r="H7" i="231"/>
  <c r="E7" i="231"/>
  <c r="C7" i="231"/>
  <c r="B7" i="231"/>
  <c r="F80" i="137"/>
  <c r="F24" i="233" s="1"/>
  <c r="E49" i="218" l="1"/>
  <c r="E41" i="224"/>
  <c r="E40" i="224"/>
  <c r="F41" i="224"/>
  <c r="F40" i="224"/>
  <c r="C41" i="224"/>
  <c r="C40" i="224"/>
  <c r="H56" i="132"/>
  <c r="H10" i="224" s="1"/>
  <c r="E49" i="224"/>
  <c r="D49" i="224"/>
  <c r="C49" i="224"/>
  <c r="B74" i="224"/>
  <c r="B75" i="224" s="1"/>
  <c r="C74" i="224"/>
  <c r="C75" i="224" s="1"/>
  <c r="I8" i="224"/>
  <c r="B82" i="239" s="1"/>
  <c r="H55" i="132"/>
  <c r="H10" i="223" s="1"/>
  <c r="E49" i="223"/>
  <c r="D49" i="223"/>
  <c r="C49" i="223"/>
  <c r="B74" i="223"/>
  <c r="C74" i="223"/>
  <c r="C75" i="223" s="1"/>
  <c r="C41" i="223"/>
  <c r="C40" i="223"/>
  <c r="I8" i="223"/>
  <c r="B81" i="239" s="1"/>
  <c r="H54" i="132"/>
  <c r="H10" i="222" s="1"/>
  <c r="E49" i="222"/>
  <c r="D49" i="222"/>
  <c r="C49" i="222"/>
  <c r="C74" i="222"/>
  <c r="C75" i="222" s="1"/>
  <c r="C41" i="222"/>
  <c r="C40" i="222"/>
  <c r="I8" i="222"/>
  <c r="B80" i="239" s="1"/>
  <c r="E49" i="220"/>
  <c r="D49" i="220"/>
  <c r="C49" i="220"/>
  <c r="C74" i="220"/>
  <c r="C75" i="220" s="1"/>
  <c r="C41" i="220"/>
  <c r="C40" i="220"/>
  <c r="I8" i="220"/>
  <c r="B79" i="239" s="1"/>
  <c r="B74" i="219"/>
  <c r="B75" i="219" s="1"/>
  <c r="C74" i="219"/>
  <c r="C75" i="219" s="1"/>
  <c r="E49" i="219"/>
  <c r="D49" i="219"/>
  <c r="C49" i="219"/>
  <c r="C41" i="219"/>
  <c r="C40" i="219"/>
  <c r="I8" i="219"/>
  <c r="B78" i="239" s="1"/>
  <c r="D49" i="218"/>
  <c r="C49" i="218"/>
  <c r="C74" i="218"/>
  <c r="C75" i="218" s="1"/>
  <c r="C41" i="218"/>
  <c r="C40" i="218"/>
  <c r="I8" i="218"/>
  <c r="B77" i="239" s="1"/>
  <c r="E49" i="217"/>
  <c r="D49" i="217"/>
  <c r="C49" i="217"/>
  <c r="B74" i="217"/>
  <c r="B75" i="217" s="1"/>
  <c r="C74" i="217"/>
  <c r="C75" i="217" s="1"/>
  <c r="C41" i="217"/>
  <c r="C40" i="217"/>
  <c r="I8" i="217"/>
  <c r="B76" i="239" s="1"/>
  <c r="E49" i="216"/>
  <c r="D49" i="216"/>
  <c r="C49" i="216"/>
  <c r="C74" i="216"/>
  <c r="C75" i="216" s="1"/>
  <c r="C41" i="216"/>
  <c r="C40" i="216"/>
  <c r="I8" i="216"/>
  <c r="B75" i="239" s="1"/>
  <c r="E49" i="215"/>
  <c r="D49" i="215"/>
  <c r="C49" i="215"/>
  <c r="C74" i="215"/>
  <c r="C75" i="215" s="1"/>
  <c r="C41" i="215"/>
  <c r="C40" i="215"/>
  <c r="I8" i="215"/>
  <c r="B74" i="239" s="1"/>
  <c r="E49" i="214"/>
  <c r="D49" i="214"/>
  <c r="C49" i="214"/>
  <c r="B74" i="214"/>
  <c r="B75" i="214" s="1"/>
  <c r="C74" i="214"/>
  <c r="C75" i="214" s="1"/>
  <c r="C41" i="214"/>
  <c r="C40" i="214"/>
  <c r="I8" i="214"/>
  <c r="B73" i="239" s="1"/>
  <c r="E49" i="213"/>
  <c r="D49" i="213"/>
  <c r="C49" i="213"/>
  <c r="C74" i="213"/>
  <c r="C75" i="213" s="1"/>
  <c r="C41" i="213"/>
  <c r="C40" i="213"/>
  <c r="I8" i="213"/>
  <c r="B72" i="239" s="1"/>
  <c r="E49" i="212"/>
  <c r="D49" i="212"/>
  <c r="C49" i="212"/>
  <c r="B74" i="212"/>
  <c r="B75" i="212" s="1"/>
  <c r="C74" i="212"/>
  <c r="C75" i="212" s="1"/>
  <c r="C41" i="212"/>
  <c r="C40" i="212"/>
  <c r="I8" i="212"/>
  <c r="B71" i="239" s="1"/>
  <c r="E49" i="211"/>
  <c r="D49" i="211"/>
  <c r="C49" i="211"/>
  <c r="C74" i="211"/>
  <c r="C75" i="211" s="1"/>
  <c r="C41" i="211"/>
  <c r="C40" i="211"/>
  <c r="I8" i="211"/>
  <c r="B70" i="239" s="1"/>
  <c r="E49" i="221"/>
  <c r="D49" i="221"/>
  <c r="C49" i="221"/>
  <c r="C74" i="221"/>
  <c r="C75" i="221" s="1"/>
  <c r="C41" i="221"/>
  <c r="C40" i="221"/>
  <c r="C42" i="221" s="1"/>
  <c r="I8" i="221"/>
  <c r="B69" i="239" s="1"/>
  <c r="E49" i="208"/>
  <c r="D49" i="208"/>
  <c r="C49" i="208"/>
  <c r="C74" i="208"/>
  <c r="C75" i="208" s="1"/>
  <c r="C41" i="208"/>
  <c r="C40" i="208"/>
  <c r="I8" i="208"/>
  <c r="B68" i="239" s="1"/>
  <c r="C49" i="207"/>
  <c r="D49" i="207"/>
  <c r="E49" i="207"/>
  <c r="C41" i="207"/>
  <c r="C40" i="207"/>
  <c r="I8" i="207"/>
  <c r="B67" i="239" s="1"/>
  <c r="E49" i="206"/>
  <c r="D49" i="206"/>
  <c r="C49" i="206"/>
  <c r="B74" i="206"/>
  <c r="B75" i="206" s="1"/>
  <c r="C74" i="206"/>
  <c r="C75" i="206" s="1"/>
  <c r="C41" i="206"/>
  <c r="C40" i="206"/>
  <c r="I8" i="206"/>
  <c r="B66" i="239" s="1"/>
  <c r="E49" i="205"/>
  <c r="D49" i="205"/>
  <c r="C49" i="205"/>
  <c r="C74" i="205"/>
  <c r="C75" i="205" s="1"/>
  <c r="C41" i="205"/>
  <c r="C40" i="205"/>
  <c r="I8" i="205"/>
  <c r="B65" i="239" s="1"/>
  <c r="E49" i="204"/>
  <c r="D49" i="204"/>
  <c r="C49" i="204"/>
  <c r="C74" i="204"/>
  <c r="C75" i="204" s="1"/>
  <c r="C41" i="204"/>
  <c r="C40" i="204"/>
  <c r="I8" i="204"/>
  <c r="B64" i="239" s="1"/>
  <c r="H10" i="202"/>
  <c r="E49" i="202"/>
  <c r="D49" i="202"/>
  <c r="C49" i="202"/>
  <c r="C74" i="202"/>
  <c r="C75" i="202" s="1"/>
  <c r="C41" i="202"/>
  <c r="C40" i="202"/>
  <c r="I8" i="202"/>
  <c r="B63" i="239" s="1"/>
  <c r="E4" i="220"/>
  <c r="I10" i="239" s="1"/>
  <c r="C60" i="202"/>
  <c r="G27" i="205"/>
  <c r="G27" i="201"/>
  <c r="I24" i="132"/>
  <c r="E24" i="234" s="1"/>
  <c r="J24" i="132"/>
  <c r="I3" i="234" s="1"/>
  <c r="I25" i="132"/>
  <c r="E24" i="235" s="1"/>
  <c r="J25" i="132"/>
  <c r="I3" i="235" s="1"/>
  <c r="I26" i="132"/>
  <c r="E24" i="236" s="1"/>
  <c r="J26" i="132"/>
  <c r="I3" i="236" s="1"/>
  <c r="C24" i="132"/>
  <c r="D8" i="234" s="1"/>
  <c r="D24" i="132"/>
  <c r="D10" i="234" s="1"/>
  <c r="E24" i="132"/>
  <c r="D6" i="234" s="1"/>
  <c r="F24" i="132"/>
  <c r="D7" i="234" s="1"/>
  <c r="G24" i="132"/>
  <c r="C25" i="132"/>
  <c r="D8" i="235" s="1"/>
  <c r="D25" i="132"/>
  <c r="D10" i="235" s="1"/>
  <c r="E25" i="132"/>
  <c r="D6" i="235" s="1"/>
  <c r="F25" i="132"/>
  <c r="D7" i="235" s="1"/>
  <c r="G25" i="132"/>
  <c r="D4" i="223" s="1"/>
  <c r="C26" i="132"/>
  <c r="D8" i="236" s="1"/>
  <c r="D26" i="132"/>
  <c r="D10" i="236" s="1"/>
  <c r="E26" i="132"/>
  <c r="D6" i="236" s="1"/>
  <c r="F26" i="132"/>
  <c r="D7" i="236" s="1"/>
  <c r="G26" i="132"/>
  <c r="D4" i="224" s="1"/>
  <c r="I54" i="132"/>
  <c r="H11" i="222" s="1"/>
  <c r="C64" i="222" s="1"/>
  <c r="I55" i="132"/>
  <c r="H11" i="223" s="1"/>
  <c r="C64" i="223" s="1"/>
  <c r="I56" i="132"/>
  <c r="H11" i="224" s="1"/>
  <c r="C64" i="224" s="1"/>
  <c r="D54" i="132"/>
  <c r="D15" i="234" s="1"/>
  <c r="E54" i="132"/>
  <c r="D16" i="234" s="1"/>
  <c r="D55" i="132"/>
  <c r="D15" i="235" s="1"/>
  <c r="E55" i="132"/>
  <c r="D16" i="235" s="1"/>
  <c r="D56" i="132"/>
  <c r="D15" i="236" s="1"/>
  <c r="E56" i="132"/>
  <c r="D16" i="236" s="1"/>
  <c r="C82" i="137"/>
  <c r="C26" i="233" s="1"/>
  <c r="C81" i="137"/>
  <c r="C25" i="233" s="1"/>
  <c r="C80" i="137"/>
  <c r="C24" i="233" s="1"/>
  <c r="E82" i="137"/>
  <c r="E26" i="233" s="1"/>
  <c r="L26" i="233" s="1"/>
  <c r="E80" i="137"/>
  <c r="E24" i="233" s="1"/>
  <c r="I49" i="137"/>
  <c r="G49" i="137"/>
  <c r="F49" i="137"/>
  <c r="E49" i="137"/>
  <c r="D49" i="137"/>
  <c r="F59" i="224"/>
  <c r="D41" i="224"/>
  <c r="D40" i="224"/>
  <c r="G27" i="224"/>
  <c r="J15" i="224"/>
  <c r="G15" i="224"/>
  <c r="C67" i="224" s="1"/>
  <c r="I14" i="224"/>
  <c r="G14" i="224"/>
  <c r="C65" i="224"/>
  <c r="C60" i="224"/>
  <c r="H9" i="224"/>
  <c r="G7" i="224"/>
  <c r="E4" i="224"/>
  <c r="I10" i="236" s="1"/>
  <c r="F59" i="223"/>
  <c r="F41" i="223"/>
  <c r="E41" i="223"/>
  <c r="D41" i="223"/>
  <c r="F40" i="223"/>
  <c r="E40" i="223"/>
  <c r="D40" i="223"/>
  <c r="G27" i="223"/>
  <c r="J15" i="223"/>
  <c r="G15" i="223"/>
  <c r="C67" i="223" s="1"/>
  <c r="I14" i="223"/>
  <c r="G14" i="223"/>
  <c r="C65" i="223"/>
  <c r="C61" i="223"/>
  <c r="H9" i="223"/>
  <c r="I7" i="223"/>
  <c r="G7" i="223"/>
  <c r="F4" i="223"/>
  <c r="E4" i="223"/>
  <c r="I10" i="235" s="1"/>
  <c r="F59" i="222"/>
  <c r="F41" i="222"/>
  <c r="E41" i="222"/>
  <c r="D41" i="222"/>
  <c r="F40" i="222"/>
  <c r="E40" i="222"/>
  <c r="D40" i="222"/>
  <c r="G27" i="222"/>
  <c r="J15" i="222"/>
  <c r="G15" i="222"/>
  <c r="C67" i="222" s="1"/>
  <c r="I14" i="222"/>
  <c r="G14" i="222"/>
  <c r="C65" i="222"/>
  <c r="C61" i="222"/>
  <c r="H9" i="222"/>
  <c r="G7" i="222"/>
  <c r="H4" i="222"/>
  <c r="E4" i="222"/>
  <c r="D4" i="222"/>
  <c r="F59" i="221"/>
  <c r="F41" i="221"/>
  <c r="E41" i="221"/>
  <c r="D41" i="221"/>
  <c r="F40" i="221"/>
  <c r="E40" i="221"/>
  <c r="D40" i="221"/>
  <c r="G27" i="221"/>
  <c r="J15" i="221"/>
  <c r="G15" i="221"/>
  <c r="C67" i="221" s="1"/>
  <c r="I14" i="221"/>
  <c r="G14" i="221"/>
  <c r="C65" i="221"/>
  <c r="C60" i="221"/>
  <c r="H9" i="221"/>
  <c r="F59" i="220"/>
  <c r="F41" i="220"/>
  <c r="E41" i="220"/>
  <c r="D41" i="220"/>
  <c r="F40" i="220"/>
  <c r="E40" i="220"/>
  <c r="D40" i="220"/>
  <c r="G27" i="220"/>
  <c r="J15" i="220"/>
  <c r="G15" i="220"/>
  <c r="C67" i="220" s="1"/>
  <c r="I14" i="220"/>
  <c r="G14" i="220"/>
  <c r="C65" i="220"/>
  <c r="C61" i="220"/>
  <c r="H9" i="220"/>
  <c r="F59" i="219"/>
  <c r="F41" i="219"/>
  <c r="E41" i="219"/>
  <c r="D41" i="219"/>
  <c r="F40" i="219"/>
  <c r="E40" i="219"/>
  <c r="D40" i="219"/>
  <c r="G27" i="219"/>
  <c r="J15" i="219"/>
  <c r="G15" i="219"/>
  <c r="C67" i="219" s="1"/>
  <c r="I14" i="219"/>
  <c r="G14" i="219"/>
  <c r="C65" i="219"/>
  <c r="C60" i="219"/>
  <c r="H9" i="219"/>
  <c r="E4" i="219"/>
  <c r="S36" i="231" s="1"/>
  <c r="F59" i="218"/>
  <c r="F41" i="218"/>
  <c r="E41" i="218"/>
  <c r="D41" i="218"/>
  <c r="F40" i="218"/>
  <c r="E40" i="218"/>
  <c r="D40" i="218"/>
  <c r="G27" i="218"/>
  <c r="J15" i="218"/>
  <c r="G15" i="218"/>
  <c r="C67" i="218" s="1"/>
  <c r="I14" i="218"/>
  <c r="G14" i="218"/>
  <c r="C65" i="218"/>
  <c r="C60" i="218"/>
  <c r="H9" i="218"/>
  <c r="E4" i="218"/>
  <c r="S27" i="231" s="1"/>
  <c r="F59" i="217"/>
  <c r="F41" i="217"/>
  <c r="E41" i="217"/>
  <c r="D41" i="217"/>
  <c r="F40" i="217"/>
  <c r="E40" i="217"/>
  <c r="D40" i="217"/>
  <c r="G27" i="217"/>
  <c r="J15" i="217"/>
  <c r="G15" i="217"/>
  <c r="C67" i="217" s="1"/>
  <c r="I14" i="217"/>
  <c r="G14" i="217"/>
  <c r="C65" i="217"/>
  <c r="C60" i="217"/>
  <c r="H9" i="217"/>
  <c r="E4" i="217"/>
  <c r="S18" i="231" s="1"/>
  <c r="F59" i="216"/>
  <c r="F41" i="216"/>
  <c r="E41" i="216"/>
  <c r="D41" i="216"/>
  <c r="F40" i="216"/>
  <c r="E40" i="216"/>
  <c r="D40" i="216"/>
  <c r="G27" i="216"/>
  <c r="J15" i="216"/>
  <c r="G15" i="216"/>
  <c r="C67" i="216" s="1"/>
  <c r="I14" i="216"/>
  <c r="G14" i="216"/>
  <c r="C65" i="216"/>
  <c r="C60" i="216"/>
  <c r="H9" i="216"/>
  <c r="E4" i="216"/>
  <c r="S9" i="231" s="1"/>
  <c r="I48" i="137"/>
  <c r="G48" i="137"/>
  <c r="F48" i="137"/>
  <c r="E48" i="137"/>
  <c r="D48" i="137"/>
  <c r="E38" i="137"/>
  <c r="F59" i="215"/>
  <c r="F41" i="215"/>
  <c r="E41" i="215"/>
  <c r="D41" i="215"/>
  <c r="F40" i="215"/>
  <c r="E40" i="215"/>
  <c r="D40" i="215"/>
  <c r="G27" i="215"/>
  <c r="J15" i="215"/>
  <c r="G15" i="215"/>
  <c r="C67" i="215" s="1"/>
  <c r="I14" i="215"/>
  <c r="G14" i="215"/>
  <c r="C65" i="215"/>
  <c r="H9" i="215"/>
  <c r="E4" i="215"/>
  <c r="M36" i="231" s="1"/>
  <c r="F59" i="214"/>
  <c r="F41" i="214"/>
  <c r="E41" i="214"/>
  <c r="D41" i="214"/>
  <c r="F40" i="214"/>
  <c r="E40" i="214"/>
  <c r="D40" i="214"/>
  <c r="G27" i="214"/>
  <c r="J15" i="214"/>
  <c r="G15" i="214"/>
  <c r="C67" i="214" s="1"/>
  <c r="I14" i="214"/>
  <c r="G14" i="214"/>
  <c r="C65" i="214"/>
  <c r="C61" i="214"/>
  <c r="H9" i="214"/>
  <c r="E4" i="214"/>
  <c r="M27" i="231" s="1"/>
  <c r="F59" i="213"/>
  <c r="F41" i="213"/>
  <c r="E41" i="213"/>
  <c r="D41" i="213"/>
  <c r="F40" i="213"/>
  <c r="E40" i="213"/>
  <c r="D40" i="213"/>
  <c r="G27" i="213"/>
  <c r="J15" i="213"/>
  <c r="G15" i="213"/>
  <c r="C67" i="213" s="1"/>
  <c r="I14" i="213"/>
  <c r="G14" i="213"/>
  <c r="C65" i="213"/>
  <c r="C61" i="213"/>
  <c r="H9" i="213"/>
  <c r="E4" i="213"/>
  <c r="M18" i="231" s="1"/>
  <c r="F59" i="212"/>
  <c r="F41" i="212"/>
  <c r="E41" i="212"/>
  <c r="D41" i="212"/>
  <c r="F40" i="212"/>
  <c r="E40" i="212"/>
  <c r="D40" i="212"/>
  <c r="G27" i="212"/>
  <c r="J15" i="212"/>
  <c r="G15" i="212"/>
  <c r="C67" i="212" s="1"/>
  <c r="I14" i="212"/>
  <c r="G14" i="212"/>
  <c r="C65" i="212"/>
  <c r="C61" i="212"/>
  <c r="H9" i="212"/>
  <c r="E4" i="212"/>
  <c r="M9" i="231" s="1"/>
  <c r="F59" i="211"/>
  <c r="F41" i="211"/>
  <c r="E41" i="211"/>
  <c r="D41" i="211"/>
  <c r="F40" i="211"/>
  <c r="E40" i="211"/>
  <c r="D40" i="211"/>
  <c r="G27" i="211"/>
  <c r="J15" i="211"/>
  <c r="G15" i="211"/>
  <c r="C67" i="211" s="1"/>
  <c r="I14" i="211"/>
  <c r="G14" i="211"/>
  <c r="C65" i="211"/>
  <c r="H9" i="211"/>
  <c r="E4" i="211"/>
  <c r="G36" i="231" s="1"/>
  <c r="F59" i="208"/>
  <c r="F41" i="208"/>
  <c r="E41" i="208"/>
  <c r="D41" i="208"/>
  <c r="F40" i="208"/>
  <c r="E40" i="208"/>
  <c r="D40" i="208"/>
  <c r="G27" i="208"/>
  <c r="J15" i="208"/>
  <c r="G15" i="208"/>
  <c r="C67" i="208" s="1"/>
  <c r="I14" i="208"/>
  <c r="G14" i="208"/>
  <c r="C65" i="208"/>
  <c r="C60" i="208"/>
  <c r="H9" i="208"/>
  <c r="F59" i="207"/>
  <c r="F41" i="207"/>
  <c r="E41" i="207"/>
  <c r="D41" i="207"/>
  <c r="F40" i="207"/>
  <c r="E40" i="207"/>
  <c r="D40" i="207"/>
  <c r="G27" i="207"/>
  <c r="J15" i="207"/>
  <c r="G15" i="207"/>
  <c r="C67" i="207" s="1"/>
  <c r="I14" i="207"/>
  <c r="G14" i="207"/>
  <c r="C65" i="207"/>
  <c r="C61" i="207"/>
  <c r="C74" i="207"/>
  <c r="C75" i="207" s="1"/>
  <c r="B74" i="207"/>
  <c r="H9" i="207"/>
  <c r="F59" i="206"/>
  <c r="F41" i="206"/>
  <c r="E41" i="206"/>
  <c r="D41" i="206"/>
  <c r="F40" i="206"/>
  <c r="E40" i="206"/>
  <c r="D40" i="206"/>
  <c r="G27" i="206"/>
  <c r="J15" i="206"/>
  <c r="G15" i="206"/>
  <c r="C67" i="206" s="1"/>
  <c r="I14" i="206"/>
  <c r="G14" i="206"/>
  <c r="C65" i="206"/>
  <c r="C60" i="206"/>
  <c r="H9" i="206"/>
  <c r="F59" i="205"/>
  <c r="F41" i="205"/>
  <c r="E41" i="205"/>
  <c r="D41" i="205"/>
  <c r="F40" i="205"/>
  <c r="E40" i="205"/>
  <c r="D40" i="205"/>
  <c r="J15" i="205"/>
  <c r="G15" i="205"/>
  <c r="C67" i="205" s="1"/>
  <c r="I14" i="205"/>
  <c r="G14" i="205"/>
  <c r="C65" i="205"/>
  <c r="C60" i="205"/>
  <c r="H9" i="205"/>
  <c r="F59" i="204"/>
  <c r="F41" i="204"/>
  <c r="E41" i="204"/>
  <c r="D41" i="204"/>
  <c r="F40" i="204"/>
  <c r="E40" i="204"/>
  <c r="D40" i="204"/>
  <c r="J15" i="204"/>
  <c r="G15" i="204"/>
  <c r="C67" i="204" s="1"/>
  <c r="I14" i="204"/>
  <c r="G14" i="204"/>
  <c r="C65" i="204"/>
  <c r="H9" i="204"/>
  <c r="F59" i="202"/>
  <c r="F41" i="202"/>
  <c r="E41" i="202"/>
  <c r="D41" i="202"/>
  <c r="F40" i="202"/>
  <c r="E40" i="202"/>
  <c r="D40" i="202"/>
  <c r="G27" i="202"/>
  <c r="J15" i="202"/>
  <c r="G15" i="202"/>
  <c r="C67" i="202" s="1"/>
  <c r="I14" i="202"/>
  <c r="G14" i="202"/>
  <c r="C65" i="202"/>
  <c r="H11" i="202"/>
  <c r="C64" i="202" s="1"/>
  <c r="H9" i="202"/>
  <c r="G8" i="202"/>
  <c r="I7" i="202"/>
  <c r="G7" i="202"/>
  <c r="H4" i="202"/>
  <c r="G4" i="202"/>
  <c r="F4" i="202"/>
  <c r="E4" i="202"/>
  <c r="A9" i="231" s="1"/>
  <c r="D4" i="202"/>
  <c r="C4" i="202"/>
  <c r="B4" i="202"/>
  <c r="A4" i="202"/>
  <c r="J37" i="132"/>
  <c r="J56" i="132" s="1"/>
  <c r="B114" i="137"/>
  <c r="G113" i="137"/>
  <c r="N178" i="132"/>
  <c r="E4" i="204"/>
  <c r="A18" i="231" s="1"/>
  <c r="A38" i="137"/>
  <c r="E4" i="205"/>
  <c r="A27" i="231" s="1"/>
  <c r="E4" i="206"/>
  <c r="A36" i="231" s="1"/>
  <c r="H11" i="201"/>
  <c r="C64" i="201" s="1"/>
  <c r="E4" i="207"/>
  <c r="G9" i="231" s="1"/>
  <c r="C77" i="137"/>
  <c r="C21" i="233" s="1"/>
  <c r="C73" i="137"/>
  <c r="C17" i="233" s="1"/>
  <c r="C65" i="137"/>
  <c r="C9" i="233" s="1"/>
  <c r="C69" i="137"/>
  <c r="C13" i="233" s="1"/>
  <c r="E4" i="208"/>
  <c r="G18" i="231" s="1"/>
  <c r="D53" i="132"/>
  <c r="I7" i="220" s="1"/>
  <c r="E53" i="132"/>
  <c r="G8" i="220" s="1"/>
  <c r="G7" i="220"/>
  <c r="E4" i="221"/>
  <c r="G27" i="231" s="1"/>
  <c r="Z29" i="132"/>
  <c r="Z28" i="132"/>
  <c r="G38" i="137"/>
  <c r="C63" i="137"/>
  <c r="C7" i="233" s="1"/>
  <c r="E81" i="137"/>
  <c r="E25" i="233" s="1"/>
  <c r="L25" i="233" s="1"/>
  <c r="F59" i="201"/>
  <c r="E49" i="201"/>
  <c r="D49" i="201"/>
  <c r="C49" i="201"/>
  <c r="F41" i="201"/>
  <c r="E41" i="201"/>
  <c r="D41" i="201"/>
  <c r="C41" i="201"/>
  <c r="F40" i="201"/>
  <c r="E40" i="201"/>
  <c r="D40" i="201"/>
  <c r="C40" i="201"/>
  <c r="J15" i="201"/>
  <c r="G15" i="201"/>
  <c r="C67" i="201" s="1"/>
  <c r="I14" i="201"/>
  <c r="G14" i="201"/>
  <c r="C65" i="201"/>
  <c r="C61" i="201"/>
  <c r="C74" i="201"/>
  <c r="C75" i="201" s="1"/>
  <c r="H10" i="201"/>
  <c r="H9" i="201"/>
  <c r="I8" i="201"/>
  <c r="G7" i="201"/>
  <c r="E4" i="201"/>
  <c r="E64" i="137"/>
  <c r="E8" i="233" s="1"/>
  <c r="E65" i="137"/>
  <c r="E9" i="233" s="1"/>
  <c r="E66" i="137"/>
  <c r="E10" i="233" s="1"/>
  <c r="E67" i="137"/>
  <c r="E11" i="233" s="1"/>
  <c r="E68" i="137"/>
  <c r="E12" i="233" s="1"/>
  <c r="E69" i="137"/>
  <c r="E13" i="233" s="1"/>
  <c r="E70" i="137"/>
  <c r="E14" i="233" s="1"/>
  <c r="E71" i="137"/>
  <c r="E15" i="233" s="1"/>
  <c r="E72" i="137"/>
  <c r="E16" i="233" s="1"/>
  <c r="E73" i="137"/>
  <c r="E17" i="233" s="1"/>
  <c r="E74" i="137"/>
  <c r="E18" i="233" s="1"/>
  <c r="E75" i="137"/>
  <c r="E19" i="233" s="1"/>
  <c r="E76" i="137"/>
  <c r="E20" i="233" s="1"/>
  <c r="E77" i="137"/>
  <c r="E78" i="137"/>
  <c r="E22" i="233" s="1"/>
  <c r="E79" i="137"/>
  <c r="E23" i="233" s="1"/>
  <c r="L23" i="233" s="1"/>
  <c r="C64" i="137"/>
  <c r="C8" i="233" s="1"/>
  <c r="C66" i="137"/>
  <c r="C10" i="233" s="1"/>
  <c r="C67" i="137"/>
  <c r="C11" i="233" s="1"/>
  <c r="C68" i="137"/>
  <c r="C12" i="233" s="1"/>
  <c r="C70" i="137"/>
  <c r="C14" i="233" s="1"/>
  <c r="C71" i="137"/>
  <c r="C15" i="233" s="1"/>
  <c r="C72" i="137"/>
  <c r="C16" i="233" s="1"/>
  <c r="C74" i="137"/>
  <c r="C18" i="233" s="1"/>
  <c r="C75" i="137"/>
  <c r="C19" i="233" s="1"/>
  <c r="C76" i="137"/>
  <c r="C20" i="233" s="1"/>
  <c r="C78" i="137"/>
  <c r="C22" i="233" s="1"/>
  <c r="C79" i="137"/>
  <c r="C23" i="233" s="1"/>
  <c r="F78" i="137"/>
  <c r="F22" i="233" s="1"/>
  <c r="I38" i="137"/>
  <c r="I39" i="132"/>
  <c r="H11" i="205" s="1"/>
  <c r="C64" i="205" s="1"/>
  <c r="I40" i="132"/>
  <c r="H11" i="206" s="1"/>
  <c r="C64" i="206" s="1"/>
  <c r="I41" i="132"/>
  <c r="H11" i="207" s="1"/>
  <c r="C64" i="207" s="1"/>
  <c r="I42" i="132"/>
  <c r="H11" i="208" s="1"/>
  <c r="C64" i="208" s="1"/>
  <c r="I43" i="132"/>
  <c r="H11" i="221" s="1"/>
  <c r="C64" i="221" s="1"/>
  <c r="I44" i="132"/>
  <c r="H11" i="211" s="1"/>
  <c r="C64" i="211" s="1"/>
  <c r="I45" i="132"/>
  <c r="H11" i="212" s="1"/>
  <c r="C64" i="212" s="1"/>
  <c r="I46" i="132"/>
  <c r="H11" i="213" s="1"/>
  <c r="C64" i="213" s="1"/>
  <c r="I47" i="132"/>
  <c r="H11" i="214" s="1"/>
  <c r="C64" i="214" s="1"/>
  <c r="I48" i="132"/>
  <c r="H11" i="215" s="1"/>
  <c r="C64" i="215" s="1"/>
  <c r="I49" i="132"/>
  <c r="H11" i="216" s="1"/>
  <c r="C64" i="216" s="1"/>
  <c r="I50" i="132"/>
  <c r="H11" i="217" s="1"/>
  <c r="C64" i="217" s="1"/>
  <c r="I51" i="132"/>
  <c r="H11" i="218" s="1"/>
  <c r="C64" i="218" s="1"/>
  <c r="I52" i="132"/>
  <c r="H11" i="219" s="1"/>
  <c r="C64" i="219" s="1"/>
  <c r="I53" i="132"/>
  <c r="H11" i="220" s="1"/>
  <c r="C64" i="220" s="1"/>
  <c r="I38" i="132"/>
  <c r="H11" i="204" s="1"/>
  <c r="C64" i="204" s="1"/>
  <c r="H39" i="132"/>
  <c r="H10" i="205" s="1"/>
  <c r="H40" i="132"/>
  <c r="H10" i="206" s="1"/>
  <c r="H41" i="132"/>
  <c r="H10" i="207" s="1"/>
  <c r="H42" i="132"/>
  <c r="H10" i="208" s="1"/>
  <c r="H43" i="132"/>
  <c r="H10" i="221" s="1"/>
  <c r="H44" i="132"/>
  <c r="H10" i="211" s="1"/>
  <c r="H45" i="132"/>
  <c r="H10" i="212" s="1"/>
  <c r="H46" i="132"/>
  <c r="H10" i="213" s="1"/>
  <c r="H47" i="132"/>
  <c r="H10" i="214" s="1"/>
  <c r="H48" i="132"/>
  <c r="H10" i="215" s="1"/>
  <c r="H49" i="132"/>
  <c r="H10" i="216" s="1"/>
  <c r="H50" i="132"/>
  <c r="H10" i="217" s="1"/>
  <c r="H51" i="132"/>
  <c r="H10" i="218" s="1"/>
  <c r="H52" i="132"/>
  <c r="H10" i="219" s="1"/>
  <c r="H53" i="132"/>
  <c r="H10" i="220" s="1"/>
  <c r="H38" i="132"/>
  <c r="H10" i="204" s="1"/>
  <c r="D8" i="132"/>
  <c r="B4" i="204" s="1"/>
  <c r="D17" i="137"/>
  <c r="A22" i="137"/>
  <c r="E24" i="137"/>
  <c r="G8" i="132"/>
  <c r="D4" i="204" s="1"/>
  <c r="G9" i="132"/>
  <c r="D4" i="205" s="1"/>
  <c r="G10" i="132"/>
  <c r="D4" i="206" s="1"/>
  <c r="G11" i="132"/>
  <c r="D4" i="207" s="1"/>
  <c r="G12" i="132"/>
  <c r="D4" i="208" s="1"/>
  <c r="G13" i="132"/>
  <c r="D4" i="221" s="1"/>
  <c r="G14" i="132"/>
  <c r="D4" i="211" s="1"/>
  <c r="G15" i="132"/>
  <c r="D4" i="212" s="1"/>
  <c r="G16" i="132"/>
  <c r="D4" i="213" s="1"/>
  <c r="G17" i="132"/>
  <c r="D4" i="214" s="1"/>
  <c r="G18" i="132"/>
  <c r="D4" i="215" s="1"/>
  <c r="G19" i="132"/>
  <c r="D4" i="216" s="1"/>
  <c r="G20" i="132"/>
  <c r="D4" i="217" s="1"/>
  <c r="G21" i="132"/>
  <c r="D4" i="218" s="1"/>
  <c r="G22" i="132"/>
  <c r="D4" i="219" s="1"/>
  <c r="G23" i="132"/>
  <c r="D4" i="220" s="1"/>
  <c r="D4" i="201"/>
  <c r="W178" i="132"/>
  <c r="W177" i="132"/>
  <c r="W176" i="132"/>
  <c r="W175" i="132"/>
  <c r="W174" i="132"/>
  <c r="V178" i="132"/>
  <c r="V177" i="132"/>
  <c r="V176" i="132"/>
  <c r="V175" i="132"/>
  <c r="T175" i="132"/>
  <c r="V174" i="132"/>
  <c r="U178" i="132"/>
  <c r="U177" i="132"/>
  <c r="U176" i="132"/>
  <c r="U175" i="132"/>
  <c r="U174" i="132"/>
  <c r="T178" i="132"/>
  <c r="T177" i="132"/>
  <c r="T176" i="132"/>
  <c r="T174" i="132"/>
  <c r="S178" i="132"/>
  <c r="R178" i="132"/>
  <c r="S177" i="132"/>
  <c r="R177" i="132"/>
  <c r="S176" i="132"/>
  <c r="R176" i="132"/>
  <c r="R175" i="132"/>
  <c r="S175" i="132"/>
  <c r="S174" i="132"/>
  <c r="R174" i="132"/>
  <c r="N172" i="132"/>
  <c r="M172" i="132"/>
  <c r="L172" i="132"/>
  <c r="K172" i="132"/>
  <c r="N176" i="132"/>
  <c r="M176" i="132"/>
  <c r="N175" i="132"/>
  <c r="M175" i="132"/>
  <c r="M178" i="132"/>
  <c r="N177" i="132"/>
  <c r="M177" i="132"/>
  <c r="N174" i="132"/>
  <c r="M174" i="132"/>
  <c r="L174" i="132"/>
  <c r="L177" i="132"/>
  <c r="L178" i="132"/>
  <c r="L175" i="132"/>
  <c r="L176" i="132"/>
  <c r="K176" i="132"/>
  <c r="K175" i="132"/>
  <c r="K178" i="132"/>
  <c r="K177" i="132"/>
  <c r="K174" i="132"/>
  <c r="J174" i="132"/>
  <c r="J177" i="132"/>
  <c r="J178" i="132"/>
  <c r="J175" i="132"/>
  <c r="J176" i="132"/>
  <c r="E52" i="132"/>
  <c r="G8" i="219" s="1"/>
  <c r="D52" i="132"/>
  <c r="I7" i="219" s="1"/>
  <c r="G7" i="219"/>
  <c r="E51" i="132"/>
  <c r="G8" i="218" s="1"/>
  <c r="D51" i="132"/>
  <c r="I7" i="218" s="1"/>
  <c r="G7" i="218"/>
  <c r="E50" i="132"/>
  <c r="G8" i="217" s="1"/>
  <c r="D50" i="132"/>
  <c r="I7" i="217" s="1"/>
  <c r="G7" i="217"/>
  <c r="E49" i="132"/>
  <c r="G8" i="216" s="1"/>
  <c r="D49" i="132"/>
  <c r="I7" i="216" s="1"/>
  <c r="G7" i="216"/>
  <c r="E48" i="132"/>
  <c r="G8" i="215" s="1"/>
  <c r="D48" i="132"/>
  <c r="I7" i="215" s="1"/>
  <c r="G7" i="215"/>
  <c r="E47" i="132"/>
  <c r="G8" i="214" s="1"/>
  <c r="D47" i="132"/>
  <c r="I7" i="214" s="1"/>
  <c r="G7" i="214"/>
  <c r="E46" i="132"/>
  <c r="G8" i="213" s="1"/>
  <c r="D46" i="132"/>
  <c r="I7" i="213" s="1"/>
  <c r="G7" i="213"/>
  <c r="E45" i="132"/>
  <c r="G8" i="212" s="1"/>
  <c r="D45" i="132"/>
  <c r="I7" i="212" s="1"/>
  <c r="G7" i="212"/>
  <c r="E44" i="132"/>
  <c r="G8" i="211" s="1"/>
  <c r="D44" i="132"/>
  <c r="I7" i="211" s="1"/>
  <c r="G7" i="211"/>
  <c r="E43" i="132"/>
  <c r="G8" i="221" s="1"/>
  <c r="D43" i="132"/>
  <c r="I7" i="221" s="1"/>
  <c r="G7" i="221"/>
  <c r="E42" i="132"/>
  <c r="G8" i="208" s="1"/>
  <c r="D42" i="132"/>
  <c r="I7" i="208" s="1"/>
  <c r="G7" i="208"/>
  <c r="E41" i="132"/>
  <c r="G8" i="201" s="1"/>
  <c r="D41" i="132"/>
  <c r="I7" i="207" s="1"/>
  <c r="G7" i="207"/>
  <c r="E40" i="132"/>
  <c r="G8" i="206" s="1"/>
  <c r="D40" i="132"/>
  <c r="I7" i="206" s="1"/>
  <c r="G7" i="206"/>
  <c r="E39" i="132"/>
  <c r="G8" i="205" s="1"/>
  <c r="D39" i="132"/>
  <c r="I7" i="205" s="1"/>
  <c r="G7" i="205"/>
  <c r="E38" i="132"/>
  <c r="G8" i="204" s="1"/>
  <c r="D38" i="132"/>
  <c r="I7" i="204" s="1"/>
  <c r="H4" i="220"/>
  <c r="C4" i="220"/>
  <c r="F23" i="132"/>
  <c r="G4" i="220" s="1"/>
  <c r="E23" i="132"/>
  <c r="F4" i="220" s="1"/>
  <c r="D23" i="132"/>
  <c r="B4" i="220" s="1"/>
  <c r="C23" i="132"/>
  <c r="A4" i="220" s="1"/>
  <c r="H4" i="219"/>
  <c r="C4" i="219"/>
  <c r="F22" i="132"/>
  <c r="G4" i="219" s="1"/>
  <c r="E22" i="132"/>
  <c r="F4" i="219" s="1"/>
  <c r="D22" i="132"/>
  <c r="B4" i="219" s="1"/>
  <c r="C22" i="132"/>
  <c r="A4" i="219" s="1"/>
  <c r="H4" i="218"/>
  <c r="C4" i="218"/>
  <c r="F21" i="132"/>
  <c r="G4" i="218" s="1"/>
  <c r="E21" i="132"/>
  <c r="F4" i="218" s="1"/>
  <c r="D21" i="132"/>
  <c r="B4" i="218" s="1"/>
  <c r="C21" i="132"/>
  <c r="A4" i="218" s="1"/>
  <c r="H4" i="217"/>
  <c r="C4" i="217"/>
  <c r="F20" i="132"/>
  <c r="G4" i="217" s="1"/>
  <c r="E20" i="132"/>
  <c r="F4" i="217" s="1"/>
  <c r="D20" i="132"/>
  <c r="B4" i="217" s="1"/>
  <c r="C20" i="132"/>
  <c r="A4" i="217" s="1"/>
  <c r="J19" i="132"/>
  <c r="H4" i="216" s="1"/>
  <c r="I19" i="132"/>
  <c r="C4" i="216" s="1"/>
  <c r="F19" i="132"/>
  <c r="G4" i="216" s="1"/>
  <c r="E19" i="132"/>
  <c r="F4" i="216" s="1"/>
  <c r="D19" i="132"/>
  <c r="B4" i="216" s="1"/>
  <c r="C19" i="132"/>
  <c r="A4" i="216" s="1"/>
  <c r="J18" i="132"/>
  <c r="H4" i="215" s="1"/>
  <c r="I18" i="132"/>
  <c r="C4" i="215" s="1"/>
  <c r="F18" i="132"/>
  <c r="G4" i="215" s="1"/>
  <c r="E18" i="132"/>
  <c r="F4" i="215" s="1"/>
  <c r="D18" i="132"/>
  <c r="B4" i="215" s="1"/>
  <c r="C18" i="132"/>
  <c r="A4" i="215" s="1"/>
  <c r="J17" i="132"/>
  <c r="H4" i="214" s="1"/>
  <c r="I17" i="132"/>
  <c r="C4" i="214" s="1"/>
  <c r="F17" i="132"/>
  <c r="G4" i="214" s="1"/>
  <c r="E17" i="132"/>
  <c r="F4" i="214" s="1"/>
  <c r="D17" i="132"/>
  <c r="B4" i="214" s="1"/>
  <c r="C17" i="132"/>
  <c r="A4" i="214" s="1"/>
  <c r="J16" i="132"/>
  <c r="H4" i="213" s="1"/>
  <c r="I16" i="132"/>
  <c r="C4" i="213" s="1"/>
  <c r="F16" i="132"/>
  <c r="G4" i="213" s="1"/>
  <c r="E16" i="132"/>
  <c r="F4" i="213" s="1"/>
  <c r="D16" i="132"/>
  <c r="B4" i="213" s="1"/>
  <c r="C16" i="132"/>
  <c r="A4" i="213" s="1"/>
  <c r="J15" i="132"/>
  <c r="H4" i="212" s="1"/>
  <c r="I15" i="132"/>
  <c r="C4" i="212" s="1"/>
  <c r="F15" i="132"/>
  <c r="G4" i="212" s="1"/>
  <c r="E15" i="132"/>
  <c r="F4" i="212" s="1"/>
  <c r="D15" i="132"/>
  <c r="B4" i="212" s="1"/>
  <c r="C15" i="132"/>
  <c r="A4" i="212" s="1"/>
  <c r="J14" i="132"/>
  <c r="H4" i="211" s="1"/>
  <c r="I14" i="132"/>
  <c r="C4" i="211" s="1"/>
  <c r="F14" i="132"/>
  <c r="G4" i="211" s="1"/>
  <c r="E14" i="132"/>
  <c r="F4" i="211" s="1"/>
  <c r="D14" i="132"/>
  <c r="B4" i="211" s="1"/>
  <c r="C14" i="132"/>
  <c r="A4" i="211" s="1"/>
  <c r="J13" i="132"/>
  <c r="H4" i="221" s="1"/>
  <c r="I13" i="132"/>
  <c r="C4" i="221" s="1"/>
  <c r="F13" i="132"/>
  <c r="G4" i="221" s="1"/>
  <c r="E13" i="132"/>
  <c r="F4" i="221" s="1"/>
  <c r="D13" i="132"/>
  <c r="B4" i="221" s="1"/>
  <c r="C13" i="132"/>
  <c r="A4" i="221" s="1"/>
  <c r="J12" i="132"/>
  <c r="H4" i="208" s="1"/>
  <c r="I12" i="132"/>
  <c r="C4" i="208" s="1"/>
  <c r="F12" i="132"/>
  <c r="G4" i="208" s="1"/>
  <c r="E12" i="132"/>
  <c r="F4" i="208" s="1"/>
  <c r="D12" i="132"/>
  <c r="B4" i="208" s="1"/>
  <c r="C12" i="132"/>
  <c r="A4" i="208" s="1"/>
  <c r="J11" i="132"/>
  <c r="H4" i="207" s="1"/>
  <c r="I11" i="132"/>
  <c r="C4" i="207" s="1"/>
  <c r="F11" i="132"/>
  <c r="G4" i="207" s="1"/>
  <c r="E11" i="132"/>
  <c r="F4" i="207" s="1"/>
  <c r="D11" i="132"/>
  <c r="B4" i="207" s="1"/>
  <c r="C11" i="132"/>
  <c r="A4" i="207" s="1"/>
  <c r="J10" i="132"/>
  <c r="H4" i="206" s="1"/>
  <c r="I10" i="132"/>
  <c r="C4" i="206" s="1"/>
  <c r="F10" i="132"/>
  <c r="G4" i="206" s="1"/>
  <c r="E10" i="132"/>
  <c r="F4" i="206" s="1"/>
  <c r="D10" i="132"/>
  <c r="B4" i="206" s="1"/>
  <c r="C10" i="132"/>
  <c r="A4" i="206" s="1"/>
  <c r="J9" i="132"/>
  <c r="H4" i="205" s="1"/>
  <c r="I9" i="132"/>
  <c r="C4" i="205" s="1"/>
  <c r="F9" i="132"/>
  <c r="G4" i="205" s="1"/>
  <c r="E9" i="132"/>
  <c r="F4" i="205" s="1"/>
  <c r="D9" i="132"/>
  <c r="B4" i="205" s="1"/>
  <c r="C9" i="132"/>
  <c r="A4" i="205" s="1"/>
  <c r="J8" i="132"/>
  <c r="H4" i="204" s="1"/>
  <c r="I8" i="132"/>
  <c r="C4" i="204" s="1"/>
  <c r="F8" i="132"/>
  <c r="G4" i="204" s="1"/>
  <c r="E8" i="132"/>
  <c r="F4" i="204" s="1"/>
  <c r="C8" i="132"/>
  <c r="A4" i="204" s="1"/>
  <c r="G7" i="204"/>
  <c r="H4" i="201"/>
  <c r="C4" i="201"/>
  <c r="G4" i="201"/>
  <c r="F4" i="201"/>
  <c r="B4" i="201"/>
  <c r="A4" i="201"/>
  <c r="Q142" i="132"/>
  <c r="Q178" i="132" s="1"/>
  <c r="O132" i="132"/>
  <c r="O177" i="132" s="1"/>
  <c r="G114" i="137"/>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62" i="132"/>
  <c r="Q176" i="132" s="1"/>
  <c r="P162" i="132"/>
  <c r="P176" i="132" s="1"/>
  <c r="O162" i="132"/>
  <c r="O176" i="132" s="1"/>
  <c r="Q152" i="132"/>
  <c r="Q175" i="132" s="1"/>
  <c r="P152" i="132"/>
  <c r="P175" i="132" s="1"/>
  <c r="O152" i="132"/>
  <c r="O175" i="132" s="1"/>
  <c r="P142" i="132"/>
  <c r="P178" i="132" s="1"/>
  <c r="O142" i="132"/>
  <c r="O178" i="132" s="1"/>
  <c r="Q132" i="132"/>
  <c r="Q177" i="132" s="1"/>
  <c r="P132" i="132"/>
  <c r="P177" i="132" s="1"/>
  <c r="Q122" i="132"/>
  <c r="Q174" i="132" s="1"/>
  <c r="P122" i="132"/>
  <c r="P174" i="132" s="1"/>
  <c r="O122" i="132"/>
  <c r="O174" i="132" s="1"/>
  <c r="F77" i="137"/>
  <c r="F21" i="233" s="1"/>
  <c r="F76" i="137"/>
  <c r="F20" i="233" s="1"/>
  <c r="F75" i="137"/>
  <c r="F19" i="233" s="1"/>
  <c r="F74" i="137"/>
  <c r="F18" i="233" s="1"/>
  <c r="F73" i="137"/>
  <c r="F17" i="233" s="1"/>
  <c r="F72" i="137"/>
  <c r="F16" i="233" s="1"/>
  <c r="F71" i="137"/>
  <c r="F15" i="233" s="1"/>
  <c r="F70" i="137"/>
  <c r="F14" i="233" s="1"/>
  <c r="F69" i="137"/>
  <c r="F13" i="233" s="1"/>
  <c r="F68" i="137"/>
  <c r="F12" i="233" s="1"/>
  <c r="F67" i="137"/>
  <c r="F11" i="233" s="1"/>
  <c r="F66" i="137"/>
  <c r="F10" i="233" s="1"/>
  <c r="F65" i="137"/>
  <c r="F9" i="233" s="1"/>
  <c r="F64" i="137"/>
  <c r="F8" i="233" s="1"/>
  <c r="F63" i="137"/>
  <c r="F7" i="233" s="1"/>
  <c r="E63" i="137"/>
  <c r="E7" i="233" s="1"/>
  <c r="D16" i="137"/>
  <c r="D10" i="137"/>
  <c r="D7" i="137"/>
  <c r="I3" i="137"/>
  <c r="AA44" i="132"/>
  <c r="AA41" i="132"/>
  <c r="AA38" i="132"/>
  <c r="AA35" i="132"/>
  <c r="AA32" i="132"/>
  <c r="I69" i="234" l="1"/>
  <c r="I40" i="234"/>
  <c r="I40" i="236"/>
  <c r="I69" i="236"/>
  <c r="I40" i="235"/>
  <c r="I69" i="235"/>
  <c r="I32" i="137"/>
  <c r="I86" i="137"/>
  <c r="D42" i="219"/>
  <c r="O38" i="231"/>
  <c r="P38" i="231"/>
  <c r="Q38" i="231"/>
  <c r="I19" i="204"/>
  <c r="G8" i="222"/>
  <c r="G8" i="207"/>
  <c r="B60" i="234"/>
  <c r="B60" i="235"/>
  <c r="B60" i="236"/>
  <c r="B65" i="137"/>
  <c r="B9" i="233" s="1"/>
  <c r="B72" i="137"/>
  <c r="B16" i="233" s="1"/>
  <c r="B4" i="224"/>
  <c r="I10" i="137"/>
  <c r="G4" i="222"/>
  <c r="F4" i="224"/>
  <c r="I10" i="234"/>
  <c r="A4" i="223"/>
  <c r="L12" i="233"/>
  <c r="L14" i="233"/>
  <c r="L9" i="233"/>
  <c r="L17" i="233"/>
  <c r="L19" i="233"/>
  <c r="L10" i="233"/>
  <c r="L18" i="233"/>
  <c r="L24" i="233"/>
  <c r="L13" i="233"/>
  <c r="L11" i="233"/>
  <c r="L15" i="233"/>
  <c r="L22" i="233"/>
  <c r="L20" i="233"/>
  <c r="L7" i="233"/>
  <c r="L8" i="233"/>
  <c r="L16" i="233"/>
  <c r="F42" i="206"/>
  <c r="A4" i="222"/>
  <c r="I7" i="222"/>
  <c r="G8" i="223"/>
  <c r="H4" i="223"/>
  <c r="C4" i="223"/>
  <c r="G4" i="224"/>
  <c r="B4" i="223"/>
  <c r="E21" i="233"/>
  <c r="L21" i="233" s="1"/>
  <c r="F42" i="202"/>
  <c r="B4" i="222"/>
  <c r="Y27" i="231"/>
  <c r="D42" i="223"/>
  <c r="Y36" i="231"/>
  <c r="D42" i="207"/>
  <c r="AC30" i="231"/>
  <c r="AC12" i="231"/>
  <c r="W30" i="231"/>
  <c r="V21" i="231"/>
  <c r="P39" i="231"/>
  <c r="Q20" i="231"/>
  <c r="K38" i="231"/>
  <c r="K21" i="231"/>
  <c r="I12" i="231"/>
  <c r="D29" i="231"/>
  <c r="W12" i="231"/>
  <c r="AC29" i="231"/>
  <c r="AC11" i="231"/>
  <c r="W29" i="231"/>
  <c r="V20" i="231"/>
  <c r="P21" i="231"/>
  <c r="J39" i="231"/>
  <c r="K20" i="231"/>
  <c r="E39" i="231"/>
  <c r="C30" i="231"/>
  <c r="V30" i="231"/>
  <c r="J21" i="231"/>
  <c r="AB30" i="231"/>
  <c r="AB29" i="231"/>
  <c r="AB11" i="231"/>
  <c r="V29" i="231"/>
  <c r="W11" i="231"/>
  <c r="P30" i="231"/>
  <c r="Q12" i="231"/>
  <c r="K30" i="231"/>
  <c r="J20" i="231"/>
  <c r="D39" i="231"/>
  <c r="E21" i="231"/>
  <c r="E20" i="231"/>
  <c r="E38" i="231"/>
  <c r="AC39" i="231"/>
  <c r="AC21" i="231"/>
  <c r="W39" i="231"/>
  <c r="U30" i="231"/>
  <c r="V12" i="231"/>
  <c r="P29" i="231"/>
  <c r="Q11" i="231"/>
  <c r="K29" i="231"/>
  <c r="K12" i="231"/>
  <c r="D38" i="231"/>
  <c r="P20" i="231"/>
  <c r="AC38" i="231"/>
  <c r="AC20" i="231"/>
  <c r="W38" i="231"/>
  <c r="U29" i="231"/>
  <c r="V11" i="231"/>
  <c r="O30" i="231"/>
  <c r="P12" i="231"/>
  <c r="J30" i="231"/>
  <c r="K11" i="231"/>
  <c r="E30" i="231"/>
  <c r="D21" i="231"/>
  <c r="Q29" i="231"/>
  <c r="AB39" i="231"/>
  <c r="AB21" i="231"/>
  <c r="V39" i="231"/>
  <c r="W21" i="231"/>
  <c r="Q39" i="231"/>
  <c r="O29" i="231"/>
  <c r="P11" i="231"/>
  <c r="J29" i="231"/>
  <c r="J12" i="231"/>
  <c r="E29" i="231"/>
  <c r="D20" i="231"/>
  <c r="J38" i="231"/>
  <c r="AB38" i="231"/>
  <c r="AB20" i="231"/>
  <c r="V38" i="231"/>
  <c r="W20" i="231"/>
  <c r="Q21" i="231"/>
  <c r="K39" i="231"/>
  <c r="I29" i="231"/>
  <c r="J11" i="231"/>
  <c r="D30" i="231"/>
  <c r="AB12" i="231"/>
  <c r="C29" i="231"/>
  <c r="E12" i="231"/>
  <c r="E11" i="231"/>
  <c r="D12" i="231"/>
  <c r="D11" i="231"/>
  <c r="AA30" i="231"/>
  <c r="AA20" i="231"/>
  <c r="AA29" i="231"/>
  <c r="AA39" i="231"/>
  <c r="AA38" i="231"/>
  <c r="AA21" i="231"/>
  <c r="Y18" i="231"/>
  <c r="G4" i="223"/>
  <c r="F42" i="220"/>
  <c r="H4" i="224"/>
  <c r="F42" i="217"/>
  <c r="C42" i="216"/>
  <c r="C4" i="222"/>
  <c r="A4" i="224"/>
  <c r="E42" i="201"/>
  <c r="F42" i="201"/>
  <c r="F4" i="222"/>
  <c r="C4" i="224"/>
  <c r="D42" i="202"/>
  <c r="D42" i="215"/>
  <c r="I7" i="224"/>
  <c r="G8" i="224"/>
  <c r="F42" i="224"/>
  <c r="E42" i="224"/>
  <c r="D42" i="218"/>
  <c r="F42" i="216"/>
  <c r="D42" i="212"/>
  <c r="C42" i="202"/>
  <c r="I7" i="201"/>
  <c r="C61" i="202"/>
  <c r="C60" i="223"/>
  <c r="C62" i="223" s="1"/>
  <c r="D54" i="205"/>
  <c r="C60" i="212"/>
  <c r="C62" i="212" s="1"/>
  <c r="C61" i="218"/>
  <c r="C62" i="218" s="1"/>
  <c r="D54" i="222"/>
  <c r="C61" i="224"/>
  <c r="C62" i="224" s="1"/>
  <c r="D54" i="216"/>
  <c r="C60" i="214"/>
  <c r="C62" i="214" s="1"/>
  <c r="C61" i="217"/>
  <c r="C62" i="217" s="1"/>
  <c r="C60" i="201"/>
  <c r="C62" i="201" s="1"/>
  <c r="B75" i="137"/>
  <c r="B19" i="233" s="1"/>
  <c r="B76" i="137"/>
  <c r="B20" i="233" s="1"/>
  <c r="E42" i="205"/>
  <c r="C42" i="204"/>
  <c r="C42" i="222"/>
  <c r="D54" i="207"/>
  <c r="F42" i="214"/>
  <c r="G20" i="201"/>
  <c r="D54" i="201"/>
  <c r="F42" i="213"/>
  <c r="F42" i="218"/>
  <c r="E42" i="220"/>
  <c r="E42" i="223"/>
  <c r="B74" i="205"/>
  <c r="B75" i="205" s="1"/>
  <c r="D42" i="201"/>
  <c r="C60" i="213"/>
  <c r="C62" i="213" s="1"/>
  <c r="C42" i="224"/>
  <c r="C42" i="211"/>
  <c r="I19" i="221"/>
  <c r="C61" i="208"/>
  <c r="C62" i="208" s="1"/>
  <c r="J52" i="132"/>
  <c r="J51" i="132"/>
  <c r="C42" i="215"/>
  <c r="B74" i="137"/>
  <c r="B18" i="233" s="1"/>
  <c r="D54" i="212"/>
  <c r="E42" i="211"/>
  <c r="D54" i="206"/>
  <c r="D42" i="205"/>
  <c r="C61" i="205"/>
  <c r="C62" i="205" s="1"/>
  <c r="E42" i="215"/>
  <c r="D42" i="216"/>
  <c r="C60" i="220"/>
  <c r="C62" i="220" s="1"/>
  <c r="F42" i="221"/>
  <c r="F42" i="222"/>
  <c r="D54" i="223"/>
  <c r="D42" i="206"/>
  <c r="E42" i="206"/>
  <c r="E42" i="207"/>
  <c r="F42" i="208"/>
  <c r="D42" i="211"/>
  <c r="E42" i="212"/>
  <c r="F42" i="212"/>
  <c r="D42" i="213"/>
  <c r="E42" i="213"/>
  <c r="C60" i="222"/>
  <c r="C62" i="222" s="1"/>
  <c r="F42" i="223"/>
  <c r="Y9" i="231"/>
  <c r="C42" i="217"/>
  <c r="D54" i="218"/>
  <c r="E42" i="216"/>
  <c r="E42" i="219"/>
  <c r="D42" i="220"/>
  <c r="J53" i="132"/>
  <c r="C42" i="201"/>
  <c r="E42" i="202"/>
  <c r="E42" i="204"/>
  <c r="F42" i="204"/>
  <c r="F42" i="205"/>
  <c r="C61" i="206"/>
  <c r="C62" i="206" s="1"/>
  <c r="D42" i="208"/>
  <c r="D42" i="214"/>
  <c r="D42" i="217"/>
  <c r="E42" i="217"/>
  <c r="F42" i="219"/>
  <c r="E42" i="221"/>
  <c r="D42" i="222"/>
  <c r="E42" i="222"/>
  <c r="D42" i="224"/>
  <c r="D54" i="204"/>
  <c r="C42" i="205"/>
  <c r="D54" i="211"/>
  <c r="C42" i="212"/>
  <c r="C42" i="223"/>
  <c r="D54" i="224"/>
  <c r="C42" i="220"/>
  <c r="C42" i="219"/>
  <c r="C61" i="219"/>
  <c r="C62" i="219" s="1"/>
  <c r="E42" i="218"/>
  <c r="F42" i="215"/>
  <c r="E42" i="214"/>
  <c r="B73" i="137"/>
  <c r="B17" i="233" s="1"/>
  <c r="D54" i="214"/>
  <c r="F42" i="211"/>
  <c r="B70" i="137"/>
  <c r="B14" i="233" s="1"/>
  <c r="B74" i="211"/>
  <c r="B75" i="211" s="1"/>
  <c r="D42" i="221"/>
  <c r="C61" i="221"/>
  <c r="C62" i="221" s="1"/>
  <c r="E42" i="208"/>
  <c r="F42" i="207"/>
  <c r="C42" i="206"/>
  <c r="D42" i="204"/>
  <c r="B74" i="204"/>
  <c r="B75" i="204" s="1"/>
  <c r="B64" i="137"/>
  <c r="B8" i="233" s="1"/>
  <c r="C62" i="202"/>
  <c r="B66" i="137"/>
  <c r="B10" i="233" s="1"/>
  <c r="B71" i="137"/>
  <c r="B15" i="233" s="1"/>
  <c r="B79" i="137"/>
  <c r="B23" i="233" s="1"/>
  <c r="B80" i="137"/>
  <c r="B24" i="233" s="1"/>
  <c r="B69" i="137"/>
  <c r="B13" i="233" s="1"/>
  <c r="B81" i="137"/>
  <c r="B25" i="233" s="1"/>
  <c r="B67" i="137"/>
  <c r="B11" i="233" s="1"/>
  <c r="B68" i="137"/>
  <c r="B12" i="233" s="1"/>
  <c r="B78" i="137"/>
  <c r="B22" i="233" s="1"/>
  <c r="B77" i="137"/>
  <c r="B21" i="233" s="1"/>
  <c r="B82" i="137"/>
  <c r="B26" i="233" s="1"/>
  <c r="B63" i="137"/>
  <c r="B7" i="233" s="1"/>
  <c r="J46" i="132"/>
  <c r="J38" i="132"/>
  <c r="J54" i="132"/>
  <c r="I58" i="137"/>
  <c r="J44" i="132"/>
  <c r="J43" i="132"/>
  <c r="J45" i="132"/>
  <c r="J42" i="132"/>
  <c r="J40" i="132"/>
  <c r="J39" i="132"/>
  <c r="J41" i="132"/>
  <c r="J48" i="132"/>
  <c r="J47" i="132"/>
  <c r="J49" i="132"/>
  <c r="J50" i="132"/>
  <c r="C43" i="201"/>
  <c r="B54" i="201" s="1"/>
  <c r="C44" i="201"/>
  <c r="C59" i="201" s="1"/>
  <c r="C50" i="201"/>
  <c r="F19" i="211"/>
  <c r="F19" i="215"/>
  <c r="D50" i="201"/>
  <c r="I20" i="201"/>
  <c r="B74" i="201"/>
  <c r="D19" i="201"/>
  <c r="F19" i="204"/>
  <c r="B19" i="206"/>
  <c r="F19" i="207"/>
  <c r="G20" i="208"/>
  <c r="I20" i="211"/>
  <c r="I20" i="215"/>
  <c r="D20" i="218"/>
  <c r="D19" i="219"/>
  <c r="I19" i="220"/>
  <c r="C38" i="231"/>
  <c r="Q30" i="231"/>
  <c r="U20" i="231"/>
  <c r="I20" i="231"/>
  <c r="AA11" i="231"/>
  <c r="O11" i="231"/>
  <c r="I38" i="231"/>
  <c r="U38" i="231"/>
  <c r="O20" i="231"/>
  <c r="C20" i="231"/>
  <c r="U11" i="231"/>
  <c r="I11" i="231"/>
  <c r="C12" i="231"/>
  <c r="E50" i="218"/>
  <c r="I77" i="239" s="1"/>
  <c r="I39" i="231"/>
  <c r="U39" i="231"/>
  <c r="O21" i="231"/>
  <c r="D50" i="219"/>
  <c r="H78" i="239" s="1"/>
  <c r="E50" i="214"/>
  <c r="I73" i="239" s="1"/>
  <c r="C50" i="214"/>
  <c r="G73" i="239" s="1"/>
  <c r="C39" i="231"/>
  <c r="U21" i="231"/>
  <c r="AA12" i="231"/>
  <c r="O12" i="231"/>
  <c r="D50" i="223"/>
  <c r="H81" i="239" s="1"/>
  <c r="E50" i="222"/>
  <c r="I80" i="239" s="1"/>
  <c r="C50" i="222"/>
  <c r="G80" i="239" s="1"/>
  <c r="C50" i="218"/>
  <c r="G77" i="239" s="1"/>
  <c r="E50" i="216"/>
  <c r="I75" i="239" s="1"/>
  <c r="C50" i="216"/>
  <c r="G75" i="239" s="1"/>
  <c r="E50" i="213"/>
  <c r="I72" i="239" s="1"/>
  <c r="C50" i="213"/>
  <c r="G72" i="239" s="1"/>
  <c r="D50" i="211"/>
  <c r="H70" i="239" s="1"/>
  <c r="E50" i="208"/>
  <c r="I68" i="239" s="1"/>
  <c r="C50" i="208"/>
  <c r="G68" i="239" s="1"/>
  <c r="C50" i="207"/>
  <c r="G67" i="239" s="1"/>
  <c r="E50" i="207"/>
  <c r="I67" i="239" s="1"/>
  <c r="C21" i="231"/>
  <c r="U12" i="231"/>
  <c r="E50" i="219"/>
  <c r="I78" i="239" s="1"/>
  <c r="C50" i="219"/>
  <c r="G78" i="239" s="1"/>
  <c r="D50" i="214"/>
  <c r="H73" i="239" s="1"/>
  <c r="E50" i="212"/>
  <c r="I71" i="239" s="1"/>
  <c r="C50" i="212"/>
  <c r="G71" i="239" s="1"/>
  <c r="D50" i="216"/>
  <c r="H75" i="239" s="1"/>
  <c r="D50" i="213"/>
  <c r="H72" i="239" s="1"/>
  <c r="C50" i="206"/>
  <c r="G66" i="239" s="1"/>
  <c r="I19" i="224"/>
  <c r="D20" i="223"/>
  <c r="B19" i="223"/>
  <c r="I19" i="222"/>
  <c r="I21" i="231"/>
  <c r="C11" i="231"/>
  <c r="C50" i="223"/>
  <c r="G81" i="239" s="1"/>
  <c r="C50" i="211"/>
  <c r="G70" i="239" s="1"/>
  <c r="D50" i="208"/>
  <c r="H68" i="239" s="1"/>
  <c r="E50" i="206"/>
  <c r="I66" i="239" s="1"/>
  <c r="D50" i="204"/>
  <c r="H64" i="239" s="1"/>
  <c r="I20" i="224"/>
  <c r="F19" i="224"/>
  <c r="I19" i="223"/>
  <c r="I20" i="222"/>
  <c r="F19" i="222"/>
  <c r="I20" i="221"/>
  <c r="I30" i="231"/>
  <c r="E50" i="223"/>
  <c r="I81" i="239" s="1"/>
  <c r="D50" i="222"/>
  <c r="H80" i="239" s="1"/>
  <c r="D50" i="218"/>
  <c r="H77" i="239" s="1"/>
  <c r="E50" i="211"/>
  <c r="I70" i="239" s="1"/>
  <c r="D50" i="207"/>
  <c r="H67" i="239" s="1"/>
  <c r="E50" i="205"/>
  <c r="I65" i="239" s="1"/>
  <c r="C50" i="205"/>
  <c r="G65" i="239" s="1"/>
  <c r="D50" i="202"/>
  <c r="H63" i="239" s="1"/>
  <c r="G20" i="224"/>
  <c r="D19" i="224"/>
  <c r="I20" i="223"/>
  <c r="F19" i="223"/>
  <c r="G20" i="222"/>
  <c r="D19" i="222"/>
  <c r="D50" i="221"/>
  <c r="H69" i="239" s="1"/>
  <c r="C50" i="204"/>
  <c r="G64" i="239" s="1"/>
  <c r="F19" i="221"/>
  <c r="I20" i="220"/>
  <c r="F19" i="220"/>
  <c r="D20" i="219"/>
  <c r="B19" i="219"/>
  <c r="I19" i="218"/>
  <c r="I20" i="217"/>
  <c r="F19" i="217"/>
  <c r="G20" i="216"/>
  <c r="D19" i="216"/>
  <c r="G20" i="215"/>
  <c r="D19" i="215"/>
  <c r="D20" i="214"/>
  <c r="B19" i="214"/>
  <c r="I19" i="213"/>
  <c r="I20" i="212"/>
  <c r="F19" i="212"/>
  <c r="G20" i="211"/>
  <c r="D19" i="211"/>
  <c r="D20" i="208"/>
  <c r="B19" i="208"/>
  <c r="G20" i="207"/>
  <c r="D19" i="207"/>
  <c r="I19" i="206"/>
  <c r="D20" i="205"/>
  <c r="B19" i="205"/>
  <c r="G20" i="204"/>
  <c r="D19" i="204"/>
  <c r="I19" i="202"/>
  <c r="E50" i="204"/>
  <c r="I64" i="239" s="1"/>
  <c r="D20" i="224"/>
  <c r="D20" i="222"/>
  <c r="G20" i="221"/>
  <c r="D19" i="221"/>
  <c r="G20" i="220"/>
  <c r="D19" i="220"/>
  <c r="I19" i="219"/>
  <c r="I20" i="218"/>
  <c r="F19" i="218"/>
  <c r="G20" i="217"/>
  <c r="D19" i="217"/>
  <c r="D20" i="216"/>
  <c r="B19" i="216"/>
  <c r="D20" i="215"/>
  <c r="B19" i="215"/>
  <c r="I19" i="214"/>
  <c r="I20" i="213"/>
  <c r="F19" i="213"/>
  <c r="G20" i="212"/>
  <c r="D19" i="212"/>
  <c r="D20" i="211"/>
  <c r="B19" i="211"/>
  <c r="I19" i="208"/>
  <c r="D20" i="207"/>
  <c r="B19" i="207"/>
  <c r="I20" i="206"/>
  <c r="F19" i="206"/>
  <c r="I19" i="205"/>
  <c r="D20" i="204"/>
  <c r="B19" i="204"/>
  <c r="I20" i="202"/>
  <c r="F19" i="202"/>
  <c r="I19" i="201"/>
  <c r="O39" i="231"/>
  <c r="B19" i="224"/>
  <c r="G20" i="223"/>
  <c r="B19" i="222"/>
  <c r="D20" i="221"/>
  <c r="B19" i="221"/>
  <c r="D20" i="220"/>
  <c r="B19" i="220"/>
  <c r="I20" i="219"/>
  <c r="F19" i="219"/>
  <c r="G20" i="218"/>
  <c r="D19" i="218"/>
  <c r="D20" i="217"/>
  <c r="B19" i="217"/>
  <c r="I19" i="216"/>
  <c r="I19" i="215"/>
  <c r="I20" i="214"/>
  <c r="F19" i="214"/>
  <c r="G20" i="213"/>
  <c r="D19" i="213"/>
  <c r="D20" i="212"/>
  <c r="B19" i="212"/>
  <c r="I19" i="211"/>
  <c r="I20" i="208"/>
  <c r="F19" i="208"/>
  <c r="I19" i="207"/>
  <c r="G20" i="206"/>
  <c r="D19" i="206"/>
  <c r="I20" i="205"/>
  <c r="F19" i="205"/>
  <c r="G20" i="202"/>
  <c r="D19" i="202"/>
  <c r="F19" i="201"/>
  <c r="C60" i="204"/>
  <c r="C61" i="204"/>
  <c r="B19" i="218"/>
  <c r="B75" i="223"/>
  <c r="E50" i="201"/>
  <c r="D20" i="201"/>
  <c r="B19" i="202"/>
  <c r="I20" i="204"/>
  <c r="D19" i="205"/>
  <c r="D20" i="206"/>
  <c r="B75" i="207"/>
  <c r="I20" i="207"/>
  <c r="C60" i="211"/>
  <c r="C61" i="211"/>
  <c r="I19" i="212"/>
  <c r="B19" i="213"/>
  <c r="C60" i="215"/>
  <c r="C61" i="215"/>
  <c r="F19" i="216"/>
  <c r="G20" i="219"/>
  <c r="D19" i="208"/>
  <c r="G20" i="214"/>
  <c r="I19" i="217"/>
  <c r="D19" i="223"/>
  <c r="B19" i="201"/>
  <c r="D20" i="202"/>
  <c r="G20" i="205"/>
  <c r="D20" i="213"/>
  <c r="D19" i="214"/>
  <c r="C61" i="216"/>
  <c r="C62" i="216" s="1"/>
  <c r="I20" i="216"/>
  <c r="C50" i="202"/>
  <c r="G63" i="239" s="1"/>
  <c r="J55" i="132"/>
  <c r="E50" i="202"/>
  <c r="I63" i="239" s="1"/>
  <c r="D50" i="205"/>
  <c r="H65" i="239" s="1"/>
  <c r="D54" i="202"/>
  <c r="D50" i="206"/>
  <c r="H66" i="239" s="1"/>
  <c r="C42" i="208"/>
  <c r="D50" i="212"/>
  <c r="H71" i="239" s="1"/>
  <c r="D54" i="213"/>
  <c r="B74" i="213"/>
  <c r="C50" i="215"/>
  <c r="G74" i="239" s="1"/>
  <c r="E50" i="224"/>
  <c r="I82" i="239" s="1"/>
  <c r="D54" i="221"/>
  <c r="B74" i="221"/>
  <c r="E50" i="221"/>
  <c r="I69" i="239" s="1"/>
  <c r="B74" i="202"/>
  <c r="C42" i="207"/>
  <c r="D54" i="208"/>
  <c r="B74" i="208"/>
  <c r="C50" i="221"/>
  <c r="G69" i="239" s="1"/>
  <c r="C42" i="213"/>
  <c r="C50" i="217"/>
  <c r="G76" i="239" s="1"/>
  <c r="D50" i="215"/>
  <c r="H74" i="239" s="1"/>
  <c r="D50" i="217"/>
  <c r="H76" i="239" s="1"/>
  <c r="C50" i="220"/>
  <c r="G79" i="239" s="1"/>
  <c r="D54" i="215"/>
  <c r="E50" i="215"/>
  <c r="I74" i="239" s="1"/>
  <c r="B74" i="216"/>
  <c r="D54" i="217"/>
  <c r="E50" i="217"/>
  <c r="I76" i="239" s="1"/>
  <c r="B74" i="218"/>
  <c r="C42" i="218"/>
  <c r="D50" i="220"/>
  <c r="H79" i="239" s="1"/>
  <c r="B74" i="222"/>
  <c r="C50" i="224"/>
  <c r="G82" i="239" s="1"/>
  <c r="C42" i="214"/>
  <c r="E50" i="220"/>
  <c r="I79" i="239" s="1"/>
  <c r="D50" i="224"/>
  <c r="H82" i="239" s="1"/>
  <c r="B74" i="215"/>
  <c r="B74" i="220"/>
  <c r="C60" i="207"/>
  <c r="C62" i="207" s="1"/>
  <c r="I60" i="236" l="1"/>
  <c r="G60" i="236"/>
  <c r="H60" i="236"/>
  <c r="I60" i="235"/>
  <c r="G60" i="235"/>
  <c r="H60" i="235"/>
  <c r="I60" i="234"/>
  <c r="H60" i="234"/>
  <c r="G60" i="234"/>
  <c r="C43" i="217"/>
  <c r="B54" i="217" s="1"/>
  <c r="C43" i="205"/>
  <c r="B54" i="205" s="1"/>
  <c r="C44" i="202"/>
  <c r="C59" i="202" s="1"/>
  <c r="C44" i="216"/>
  <c r="C59" i="216" s="1"/>
  <c r="I48" i="216"/>
  <c r="I49" i="216" s="1"/>
  <c r="C43" i="202"/>
  <c r="B54" i="202" s="1"/>
  <c r="C43" i="212"/>
  <c r="B54" i="212" s="1"/>
  <c r="C43" i="204"/>
  <c r="B54" i="204" s="1"/>
  <c r="C43" i="211"/>
  <c r="B54" i="211" s="1"/>
  <c r="C43" i="216"/>
  <c r="B54" i="216" s="1"/>
  <c r="C43" i="224"/>
  <c r="B54" i="224" s="1"/>
  <c r="C44" i="224"/>
  <c r="C59" i="224" s="1"/>
  <c r="C43" i="220"/>
  <c r="B54" i="220" s="1"/>
  <c r="C43" i="215"/>
  <c r="B54" i="215" s="1"/>
  <c r="C43" i="221"/>
  <c r="B54" i="221" s="1"/>
  <c r="C44" i="205"/>
  <c r="C59" i="205" s="1"/>
  <c r="F19" i="137"/>
  <c r="I48" i="201"/>
  <c r="I49" i="201" s="1"/>
  <c r="C63" i="201" s="1"/>
  <c r="C66" i="201" s="1"/>
  <c r="I62" i="201" s="1"/>
  <c r="J61" i="201" s="1"/>
  <c r="C44" i="215"/>
  <c r="C59" i="215" s="1"/>
  <c r="C43" i="222"/>
  <c r="B54" i="222" s="1"/>
  <c r="C44" i="222"/>
  <c r="C59" i="222" s="1"/>
  <c r="C44" i="220"/>
  <c r="C59" i="220" s="1"/>
  <c r="C43" i="223"/>
  <c r="B54" i="223" s="1"/>
  <c r="C44" i="223"/>
  <c r="C59" i="223" s="1"/>
  <c r="C62" i="215"/>
  <c r="C62" i="204"/>
  <c r="C44" i="212"/>
  <c r="C59" i="212" s="1"/>
  <c r="C44" i="221"/>
  <c r="C59" i="221" s="1"/>
  <c r="C44" i="217"/>
  <c r="C59" i="217" s="1"/>
  <c r="C43" i="219"/>
  <c r="B54" i="219" s="1"/>
  <c r="C44" i="219"/>
  <c r="C59" i="219" s="1"/>
  <c r="C44" i="211"/>
  <c r="C59" i="211" s="1"/>
  <c r="C62" i="211"/>
  <c r="C43" i="206"/>
  <c r="B54" i="206" s="1"/>
  <c r="C44" i="206"/>
  <c r="C59" i="206" s="1"/>
  <c r="C44" i="204"/>
  <c r="C59" i="204" s="1"/>
  <c r="C43" i="214"/>
  <c r="B54" i="214" s="1"/>
  <c r="C44" i="214"/>
  <c r="C59" i="214" s="1"/>
  <c r="H69" i="137"/>
  <c r="H63" i="137"/>
  <c r="I48" i="211"/>
  <c r="I49" i="211" s="1"/>
  <c r="I70" i="137"/>
  <c r="G70" i="137"/>
  <c r="H75" i="137"/>
  <c r="G71" i="137"/>
  <c r="I48" i="219"/>
  <c r="I49" i="219" s="1"/>
  <c r="I78" i="137"/>
  <c r="I48" i="208"/>
  <c r="I49" i="208" s="1"/>
  <c r="I68" i="137"/>
  <c r="G75" i="137"/>
  <c r="I48" i="222"/>
  <c r="I49" i="222" s="1"/>
  <c r="I80" i="137"/>
  <c r="I48" i="214"/>
  <c r="I49" i="214" s="1"/>
  <c r="I73" i="137"/>
  <c r="G69" i="201"/>
  <c r="I61" i="201"/>
  <c r="H82" i="137"/>
  <c r="B75" i="216"/>
  <c r="C43" i="213"/>
  <c r="B54" i="213" s="1"/>
  <c r="C44" i="213"/>
  <c r="C59" i="213" s="1"/>
  <c r="I48" i="215"/>
  <c r="I49" i="215" s="1"/>
  <c r="I74" i="137"/>
  <c r="C43" i="207"/>
  <c r="B54" i="207" s="1"/>
  <c r="C44" i="207"/>
  <c r="C59" i="207" s="1"/>
  <c r="I48" i="221"/>
  <c r="I49" i="221" s="1"/>
  <c r="I69" i="137"/>
  <c r="C43" i="208"/>
  <c r="B54" i="208" s="1"/>
  <c r="C44" i="208"/>
  <c r="C59" i="208" s="1"/>
  <c r="G63" i="137"/>
  <c r="I48" i="204"/>
  <c r="I49" i="204" s="1"/>
  <c r="I64" i="137"/>
  <c r="G65" i="137"/>
  <c r="H77" i="137"/>
  <c r="H64" i="137"/>
  <c r="G81" i="137"/>
  <c r="I48" i="212"/>
  <c r="I49" i="212" s="1"/>
  <c r="I71" i="137"/>
  <c r="I48" i="207"/>
  <c r="I49" i="207" s="1"/>
  <c r="I67" i="137"/>
  <c r="H70" i="137"/>
  <c r="I75" i="137"/>
  <c r="H81" i="137"/>
  <c r="H78" i="137"/>
  <c r="B75" i="201"/>
  <c r="C43" i="218"/>
  <c r="B54" i="218" s="1"/>
  <c r="C44" i="218"/>
  <c r="C59" i="218" s="1"/>
  <c r="G82" i="137"/>
  <c r="B75" i="218"/>
  <c r="B75" i="222"/>
  <c r="G69" i="137"/>
  <c r="B75" i="221"/>
  <c r="I48" i="224"/>
  <c r="I49" i="224" s="1"/>
  <c r="I82" i="137"/>
  <c r="G74" i="137"/>
  <c r="H71" i="137"/>
  <c r="H66" i="137"/>
  <c r="H65" i="137"/>
  <c r="I48" i="205"/>
  <c r="I49" i="205" s="1"/>
  <c r="I65" i="137"/>
  <c r="H80" i="137"/>
  <c r="I48" i="206"/>
  <c r="I49" i="206" s="1"/>
  <c r="I66" i="137"/>
  <c r="G66" i="137"/>
  <c r="H73" i="137"/>
  <c r="G67" i="137"/>
  <c r="G72" i="137"/>
  <c r="G77" i="137"/>
  <c r="H76" i="137"/>
  <c r="B75" i="213"/>
  <c r="I48" i="220"/>
  <c r="I49" i="220" s="1"/>
  <c r="I79" i="137"/>
  <c r="H74" i="137"/>
  <c r="B75" i="220"/>
  <c r="I48" i="217"/>
  <c r="I49" i="217" s="1"/>
  <c r="I76" i="137"/>
  <c r="B75" i="202"/>
  <c r="B75" i="215"/>
  <c r="H79" i="137"/>
  <c r="G79" i="137"/>
  <c r="G76" i="137"/>
  <c r="B75" i="208"/>
  <c r="I48" i="202"/>
  <c r="I49" i="202" s="1"/>
  <c r="I63" i="137"/>
  <c r="G64" i="137"/>
  <c r="H67" i="137"/>
  <c r="I48" i="223"/>
  <c r="I49" i="223" s="1"/>
  <c r="I81" i="137"/>
  <c r="H68" i="137"/>
  <c r="H72" i="137"/>
  <c r="G78" i="137"/>
  <c r="G68" i="137"/>
  <c r="I48" i="213"/>
  <c r="I49" i="213" s="1"/>
  <c r="I72" i="137"/>
  <c r="G80" i="137"/>
  <c r="G73" i="137"/>
  <c r="I48" i="218"/>
  <c r="I49" i="218" s="1"/>
  <c r="I77" i="137"/>
  <c r="F54" i="201" l="1"/>
  <c r="H54" i="201" s="1"/>
  <c r="D74" i="201" s="1"/>
  <c r="D75" i="201" s="1"/>
  <c r="E75" i="201" s="1"/>
  <c r="C63" i="202"/>
  <c r="C66" i="202" s="1"/>
  <c r="F54" i="202"/>
  <c r="H54" i="202" s="1"/>
  <c r="D74" i="202" s="1"/>
  <c r="C63" i="224"/>
  <c r="C66" i="224" s="1"/>
  <c r="I61" i="224" s="1"/>
  <c r="F54" i="224"/>
  <c r="H54" i="224" s="1"/>
  <c r="D74" i="224" s="1"/>
  <c r="F54" i="216"/>
  <c r="H54" i="216" s="1"/>
  <c r="D74" i="216" s="1"/>
  <c r="C63" i="216"/>
  <c r="C66" i="216" s="1"/>
  <c r="C63" i="212"/>
  <c r="C66" i="212" s="1"/>
  <c r="F54" i="212"/>
  <c r="H54" i="212" s="1"/>
  <c r="D74" i="212" s="1"/>
  <c r="C63" i="204"/>
  <c r="C66" i="204" s="1"/>
  <c r="I61" i="204" s="1"/>
  <c r="F54" i="204"/>
  <c r="H54" i="204" s="1"/>
  <c r="D74" i="204" s="1"/>
  <c r="F54" i="221"/>
  <c r="H54" i="221" s="1"/>
  <c r="D74" i="221" s="1"/>
  <c r="C63" i="221"/>
  <c r="C66" i="221" s="1"/>
  <c r="C63" i="215"/>
  <c r="C66" i="215" s="1"/>
  <c r="F54" i="215"/>
  <c r="H54" i="215" s="1"/>
  <c r="D74" i="215" s="1"/>
  <c r="F54" i="214"/>
  <c r="H54" i="214" s="1"/>
  <c r="D74" i="214" s="1"/>
  <c r="C63" i="214"/>
  <c r="C66" i="214" s="1"/>
  <c r="I62" i="214" s="1"/>
  <c r="J61" i="214" s="1"/>
  <c r="C63" i="222"/>
  <c r="C66" i="222" s="1"/>
  <c r="I61" i="222" s="1"/>
  <c r="F54" i="222"/>
  <c r="H54" i="222" s="1"/>
  <c r="D74" i="222" s="1"/>
  <c r="C63" i="220"/>
  <c r="C66" i="220" s="1"/>
  <c r="F54" i="220"/>
  <c r="H54" i="220" s="1"/>
  <c r="D74" i="220" s="1"/>
  <c r="C63" i="205"/>
  <c r="C66" i="205" s="1"/>
  <c r="F54" i="205"/>
  <c r="H54" i="205" s="1"/>
  <c r="D74" i="205" s="1"/>
  <c r="C63" i="207"/>
  <c r="C66" i="207" s="1"/>
  <c r="I62" i="207" s="1"/>
  <c r="J61" i="207" s="1"/>
  <c r="F54" i="207"/>
  <c r="H54" i="207" s="1"/>
  <c r="D74" i="207" s="1"/>
  <c r="G67" i="201"/>
  <c r="G70" i="201"/>
  <c r="I74" i="201" s="1"/>
  <c r="I75" i="201" s="1"/>
  <c r="C63" i="208"/>
  <c r="C66" i="208" s="1"/>
  <c r="I62" i="208" s="1"/>
  <c r="J61" i="208" s="1"/>
  <c r="F54" i="208"/>
  <c r="H54" i="208" s="1"/>
  <c r="D74" i="208" s="1"/>
  <c r="C63" i="211"/>
  <c r="C66" i="211" s="1"/>
  <c r="G69" i="211" s="1"/>
  <c r="G70" i="211" s="1"/>
  <c r="I74" i="211" s="1"/>
  <c r="I75" i="211" s="1"/>
  <c r="F54" i="211"/>
  <c r="H54" i="211" s="1"/>
  <c r="D74" i="211" s="1"/>
  <c r="C63" i="217"/>
  <c r="C66" i="217" s="1"/>
  <c r="F54" i="217"/>
  <c r="H54" i="217" s="1"/>
  <c r="D74" i="217" s="1"/>
  <c r="C63" i="213"/>
  <c r="C66" i="213" s="1"/>
  <c r="I62" i="213" s="1"/>
  <c r="J61" i="213" s="1"/>
  <c r="F54" i="213"/>
  <c r="H54" i="213" s="1"/>
  <c r="D74" i="213" s="1"/>
  <c r="F54" i="218"/>
  <c r="H54" i="218" s="1"/>
  <c r="D74" i="218" s="1"/>
  <c r="C63" i="218"/>
  <c r="C66" i="218" s="1"/>
  <c r="I62" i="218" s="1"/>
  <c r="J61" i="218" s="1"/>
  <c r="F54" i="223"/>
  <c r="H54" i="223" s="1"/>
  <c r="D74" i="223" s="1"/>
  <c r="C63" i="223"/>
  <c r="C66" i="223" s="1"/>
  <c r="G69" i="223" s="1"/>
  <c r="G70" i="223" s="1"/>
  <c r="I74" i="223" s="1"/>
  <c r="I75" i="223" s="1"/>
  <c r="C63" i="206"/>
  <c r="C66" i="206" s="1"/>
  <c r="G69" i="206" s="1"/>
  <c r="G70" i="206" s="1"/>
  <c r="I74" i="206" s="1"/>
  <c r="I75" i="206" s="1"/>
  <c r="F54" i="206"/>
  <c r="H54" i="206" s="1"/>
  <c r="D74" i="206" s="1"/>
  <c r="C63" i="219"/>
  <c r="C66" i="219" s="1"/>
  <c r="I61" i="219" s="1"/>
  <c r="F54" i="219"/>
  <c r="H54" i="219" s="1"/>
  <c r="D74" i="219" s="1"/>
  <c r="G69" i="224" l="1"/>
  <c r="G70" i="224" s="1"/>
  <c r="I74" i="224" s="1"/>
  <c r="I75" i="224" s="1"/>
  <c r="I61" i="223"/>
  <c r="G69" i="222"/>
  <c r="G70" i="222" s="1"/>
  <c r="I74" i="222" s="1"/>
  <c r="I75" i="222" s="1"/>
  <c r="E74" i="201"/>
  <c r="F74" i="201" s="1"/>
  <c r="F75" i="201" s="1"/>
  <c r="I62" i="220"/>
  <c r="J61" i="220" s="1"/>
  <c r="G69" i="220"/>
  <c r="G70" i="220" s="1"/>
  <c r="I74" i="220" s="1"/>
  <c r="I75" i="220" s="1"/>
  <c r="I61" i="220"/>
  <c r="G69" i="219"/>
  <c r="G70" i="219" s="1"/>
  <c r="I74" i="219" s="1"/>
  <c r="I75" i="219" s="1"/>
  <c r="I61" i="218"/>
  <c r="G69" i="218"/>
  <c r="G67" i="218" s="1"/>
  <c r="G69" i="217"/>
  <c r="G70" i="217" s="1"/>
  <c r="I74" i="217" s="1"/>
  <c r="I75" i="217" s="1"/>
  <c r="I61" i="217"/>
  <c r="G69" i="216"/>
  <c r="G70" i="216" s="1"/>
  <c r="I74" i="216" s="1"/>
  <c r="I75" i="216" s="1"/>
  <c r="I61" i="216"/>
  <c r="I61" i="215"/>
  <c r="G69" i="215"/>
  <c r="G70" i="215" s="1"/>
  <c r="I74" i="215" s="1"/>
  <c r="I75" i="215" s="1"/>
  <c r="I61" i="214"/>
  <c r="G69" i="214"/>
  <c r="G67" i="214" s="1"/>
  <c r="I61" i="213"/>
  <c r="G69" i="213"/>
  <c r="G67" i="213" s="1"/>
  <c r="G69" i="212"/>
  <c r="G70" i="212" s="1"/>
  <c r="I74" i="212" s="1"/>
  <c r="I75" i="212" s="1"/>
  <c r="I61" i="212"/>
  <c r="I61" i="211"/>
  <c r="I61" i="221"/>
  <c r="G69" i="221"/>
  <c r="G70" i="221" s="1"/>
  <c r="I74" i="221" s="1"/>
  <c r="I75" i="221" s="1"/>
  <c r="I61" i="208"/>
  <c r="G69" i="208"/>
  <c r="G67" i="208" s="1"/>
  <c r="I61" i="207"/>
  <c r="G69" i="207"/>
  <c r="G70" i="207" s="1"/>
  <c r="I74" i="207" s="1"/>
  <c r="I75" i="207" s="1"/>
  <c r="I61" i="206"/>
  <c r="G69" i="205"/>
  <c r="G70" i="205" s="1"/>
  <c r="I74" i="205" s="1"/>
  <c r="I75" i="205" s="1"/>
  <c r="I61" i="205"/>
  <c r="G69" i="204"/>
  <c r="G70" i="204" s="1"/>
  <c r="I74" i="204" s="1"/>
  <c r="I75" i="204" s="1"/>
  <c r="G69" i="202"/>
  <c r="G70" i="202" s="1"/>
  <c r="I61" i="202"/>
  <c r="D75" i="213"/>
  <c r="E75" i="213" s="1"/>
  <c r="E74" i="213"/>
  <c r="F74" i="213" s="1"/>
  <c r="D72" i="239" s="1"/>
  <c r="J72" i="239" s="1"/>
  <c r="D75" i="218"/>
  <c r="E75" i="218" s="1"/>
  <c r="E74" i="218"/>
  <c r="F74" i="218" s="1"/>
  <c r="D77" i="239" s="1"/>
  <c r="J77" i="239" s="1"/>
  <c r="D75" i="208"/>
  <c r="E75" i="208" s="1"/>
  <c r="E74" i="208"/>
  <c r="F74" i="208" s="1"/>
  <c r="D68" i="239" s="1"/>
  <c r="J68" i="239" s="1"/>
  <c r="I62" i="219"/>
  <c r="J61" i="219" s="1"/>
  <c r="G67" i="223"/>
  <c r="I62" i="223"/>
  <c r="J61" i="223" s="1"/>
  <c r="D75" i="219"/>
  <c r="E75" i="219" s="1"/>
  <c r="E74" i="219"/>
  <c r="F74" i="219" s="1"/>
  <c r="D78" i="239" s="1"/>
  <c r="J78" i="239" s="1"/>
  <c r="I62" i="206"/>
  <c r="J61" i="206" s="1"/>
  <c r="G67" i="206"/>
  <c r="D75" i="217"/>
  <c r="E75" i="217" s="1"/>
  <c r="E74" i="217"/>
  <c r="F74" i="217" s="1"/>
  <c r="D76" i="239" s="1"/>
  <c r="J76" i="239" s="1"/>
  <c r="D75" i="222"/>
  <c r="E75" i="222" s="1"/>
  <c r="E74" i="222"/>
  <c r="F74" i="222" s="1"/>
  <c r="I62" i="215"/>
  <c r="J61" i="215" s="1"/>
  <c r="D75" i="212"/>
  <c r="E75" i="212" s="1"/>
  <c r="E74" i="212"/>
  <c r="F74" i="212" s="1"/>
  <c r="D71" i="239" s="1"/>
  <c r="J71" i="239" s="1"/>
  <c r="E74" i="224"/>
  <c r="F74" i="224" s="1"/>
  <c r="D75" i="224"/>
  <c r="E75" i="224" s="1"/>
  <c r="D75" i="202"/>
  <c r="E75" i="202" s="1"/>
  <c r="E74" i="202"/>
  <c r="F74" i="202" s="1"/>
  <c r="D63" i="239" s="1"/>
  <c r="J63" i="239" s="1"/>
  <c r="D75" i="205"/>
  <c r="E75" i="205" s="1"/>
  <c r="E74" i="205"/>
  <c r="F74" i="205" s="1"/>
  <c r="D65" i="239" s="1"/>
  <c r="J65" i="239" s="1"/>
  <c r="D75" i="220"/>
  <c r="E75" i="220" s="1"/>
  <c r="E74" i="220"/>
  <c r="F74" i="220" s="1"/>
  <c r="F75" i="220" s="1"/>
  <c r="D79" i="239" s="1"/>
  <c r="J79" i="239" s="1"/>
  <c r="I62" i="222"/>
  <c r="J61" i="222" s="1"/>
  <c r="I62" i="221"/>
  <c r="J61" i="221" s="1"/>
  <c r="I62" i="212"/>
  <c r="J61" i="212" s="1"/>
  <c r="I62" i="224"/>
  <c r="J61" i="224" s="1"/>
  <c r="I62" i="202"/>
  <c r="J61" i="202" s="1"/>
  <c r="D75" i="211"/>
  <c r="E75" i="211" s="1"/>
  <c r="E74" i="211"/>
  <c r="F74" i="211" s="1"/>
  <c r="D70" i="239" s="1"/>
  <c r="J70" i="239" s="1"/>
  <c r="D75" i="221"/>
  <c r="E75" i="221" s="1"/>
  <c r="E74" i="221"/>
  <c r="F74" i="221" s="1"/>
  <c r="D69" i="239" s="1"/>
  <c r="J69" i="239" s="1"/>
  <c r="D75" i="204"/>
  <c r="E75" i="204" s="1"/>
  <c r="E74" i="204"/>
  <c r="F74" i="204" s="1"/>
  <c r="D64" i="239" s="1"/>
  <c r="J64" i="239" s="1"/>
  <c r="I62" i="216"/>
  <c r="J61" i="216" s="1"/>
  <c r="I62" i="217"/>
  <c r="J61" i="217" s="1"/>
  <c r="I62" i="205"/>
  <c r="J61" i="205" s="1"/>
  <c r="D75" i="206"/>
  <c r="E75" i="206" s="1"/>
  <c r="E74" i="206"/>
  <c r="F74" i="206" s="1"/>
  <c r="D66" i="239" s="1"/>
  <c r="J66" i="239" s="1"/>
  <c r="D75" i="223"/>
  <c r="E75" i="223" s="1"/>
  <c r="E74" i="223"/>
  <c r="F74" i="223" s="1"/>
  <c r="F75" i="223" s="1"/>
  <c r="D81" i="239" s="1"/>
  <c r="J81" i="239" s="1"/>
  <c r="D75" i="207"/>
  <c r="E75" i="207" s="1"/>
  <c r="E74" i="207"/>
  <c r="F74" i="207" s="1"/>
  <c r="D67" i="239" s="1"/>
  <c r="J67" i="239" s="1"/>
  <c r="I62" i="211"/>
  <c r="J61" i="211" s="1"/>
  <c r="G67" i="211"/>
  <c r="K68" i="201"/>
  <c r="L68" i="201"/>
  <c r="L67" i="201"/>
  <c r="D75" i="214"/>
  <c r="E75" i="214" s="1"/>
  <c r="E74" i="214"/>
  <c r="F74" i="214" s="1"/>
  <c r="D73" i="239" s="1"/>
  <c r="J73" i="239" s="1"/>
  <c r="D75" i="215"/>
  <c r="E75" i="215" s="1"/>
  <c r="E74" i="215"/>
  <c r="F74" i="215" s="1"/>
  <c r="D74" i="239" s="1"/>
  <c r="J74" i="239" s="1"/>
  <c r="I62" i="204"/>
  <c r="J61" i="204" s="1"/>
  <c r="D75" i="216"/>
  <c r="E75" i="216" s="1"/>
  <c r="E74" i="216"/>
  <c r="F74" i="216" s="1"/>
  <c r="D75" i="239" s="1"/>
  <c r="J75" i="239" s="1"/>
  <c r="F75" i="222" l="1"/>
  <c r="D80" i="239"/>
  <c r="J80" i="239" s="1"/>
  <c r="D77" i="137"/>
  <c r="J77" i="137" s="1"/>
  <c r="D60" i="234"/>
  <c r="J60" i="234" s="1"/>
  <c r="D63" i="137"/>
  <c r="D7" i="233" s="1"/>
  <c r="J7" i="233" s="1"/>
  <c r="K7" i="233" s="1"/>
  <c r="I74" i="202"/>
  <c r="I75" i="202" s="1"/>
  <c r="G67" i="224"/>
  <c r="L68" i="224" s="1"/>
  <c r="G67" i="222"/>
  <c r="K68" i="222" s="1"/>
  <c r="G67" i="212"/>
  <c r="L68" i="212" s="1"/>
  <c r="G67" i="205"/>
  <c r="K68" i="205" s="1"/>
  <c r="G67" i="220"/>
  <c r="K68" i="220" s="1"/>
  <c r="G67" i="221"/>
  <c r="K68" i="221" s="1"/>
  <c r="G67" i="204"/>
  <c r="K68" i="204" s="1"/>
  <c r="G70" i="214"/>
  <c r="I74" i="214" s="1"/>
  <c r="I75" i="214" s="1"/>
  <c r="G70" i="213"/>
  <c r="I74" i="213" s="1"/>
  <c r="I75" i="213" s="1"/>
  <c r="G67" i="202"/>
  <c r="L68" i="202" s="1"/>
  <c r="G67" i="219"/>
  <c r="L68" i="219" s="1"/>
  <c r="G70" i="218"/>
  <c r="I74" i="218" s="1"/>
  <c r="I75" i="218" s="1"/>
  <c r="G67" i="217"/>
  <c r="L67" i="217" s="1"/>
  <c r="G67" i="216"/>
  <c r="K68" i="216" s="1"/>
  <c r="G67" i="215"/>
  <c r="K68" i="215" s="1"/>
  <c r="G70" i="208"/>
  <c r="I74" i="208" s="1"/>
  <c r="I75" i="208" s="1"/>
  <c r="G67" i="207"/>
  <c r="K68" i="207" s="1"/>
  <c r="D73" i="137"/>
  <c r="J73" i="137" s="1"/>
  <c r="F75" i="214"/>
  <c r="F75" i="207"/>
  <c r="D67" i="137"/>
  <c r="J67" i="137" s="1"/>
  <c r="D66" i="137"/>
  <c r="J66" i="137" s="1"/>
  <c r="F75" i="206"/>
  <c r="D64" i="137"/>
  <c r="J64" i="137" s="1"/>
  <c r="F75" i="204"/>
  <c r="D70" i="137"/>
  <c r="J70" i="137" s="1"/>
  <c r="F75" i="211"/>
  <c r="D79" i="137"/>
  <c r="F75" i="202"/>
  <c r="F75" i="212"/>
  <c r="D71" i="137"/>
  <c r="J71" i="137" s="1"/>
  <c r="F75" i="217"/>
  <c r="D76" i="137"/>
  <c r="J76" i="137" s="1"/>
  <c r="F75" i="219"/>
  <c r="D78" i="137"/>
  <c r="J78" i="137" s="1"/>
  <c r="F75" i="218"/>
  <c r="L67" i="218"/>
  <c r="L68" i="218"/>
  <c r="K68" i="218"/>
  <c r="L68" i="213"/>
  <c r="K68" i="213"/>
  <c r="L67" i="213"/>
  <c r="D74" i="137"/>
  <c r="F75" i="215"/>
  <c r="L68" i="211"/>
  <c r="K68" i="211"/>
  <c r="L67" i="211"/>
  <c r="L68" i="214"/>
  <c r="K68" i="214"/>
  <c r="L67" i="214"/>
  <c r="F75" i="221"/>
  <c r="D69" i="137"/>
  <c r="J69" i="137" s="1"/>
  <c r="F75" i="205"/>
  <c r="D65" i="137"/>
  <c r="J65" i="137" s="1"/>
  <c r="D80" i="137"/>
  <c r="L67" i="206"/>
  <c r="K68" i="206"/>
  <c r="L68" i="206"/>
  <c r="D68" i="137"/>
  <c r="J68" i="137" s="1"/>
  <c r="F75" i="208"/>
  <c r="F75" i="213"/>
  <c r="D72" i="137"/>
  <c r="J72" i="137" s="1"/>
  <c r="D75" i="137"/>
  <c r="J75" i="137" s="1"/>
  <c r="F75" i="216"/>
  <c r="F75" i="224"/>
  <c r="D82" i="239" s="1"/>
  <c r="J82" i="239" s="1"/>
  <c r="L67" i="208"/>
  <c r="L68" i="208"/>
  <c r="K68" i="208"/>
  <c r="K68" i="223"/>
  <c r="L68" i="223"/>
  <c r="L67" i="223"/>
  <c r="J80" i="137" l="1"/>
  <c r="D24" i="233"/>
  <c r="J24" i="233" s="1"/>
  <c r="K24" i="233" s="1"/>
  <c r="D60" i="236"/>
  <c r="J60" i="236" s="1"/>
  <c r="D60" i="235"/>
  <c r="J60" i="235" s="1"/>
  <c r="J79" i="137"/>
  <c r="D23" i="233"/>
  <c r="J23" i="233" s="1"/>
  <c r="K23" i="233" s="1"/>
  <c r="J63" i="137"/>
  <c r="J74" i="137"/>
  <c r="D18" i="233"/>
  <c r="D9" i="233"/>
  <c r="J9" i="233" s="1"/>
  <c r="K9" i="233" s="1"/>
  <c r="D19" i="233"/>
  <c r="J19" i="233" s="1"/>
  <c r="D22" i="233"/>
  <c r="J22" i="233" s="1"/>
  <c r="K22" i="233" s="1"/>
  <c r="D11" i="233"/>
  <c r="J11" i="233" s="1"/>
  <c r="K11" i="233" s="1"/>
  <c r="D13" i="233"/>
  <c r="J13" i="233" s="1"/>
  <c r="K13" i="233" s="1"/>
  <c r="D8" i="233"/>
  <c r="J8" i="233" s="1"/>
  <c r="K8" i="233" s="1"/>
  <c r="D20" i="233"/>
  <c r="J20" i="233" s="1"/>
  <c r="K20" i="233" s="1"/>
  <c r="D17" i="233"/>
  <c r="J17" i="233" s="1"/>
  <c r="K17" i="233" s="1"/>
  <c r="D14" i="233"/>
  <c r="J14" i="233" s="1"/>
  <c r="K14" i="233" s="1"/>
  <c r="D16" i="233"/>
  <c r="J16" i="233" s="1"/>
  <c r="K16" i="233" s="1"/>
  <c r="D21" i="233"/>
  <c r="J21" i="233" s="1"/>
  <c r="K21" i="233" s="1"/>
  <c r="D12" i="233"/>
  <c r="J12" i="233" s="1"/>
  <c r="K12" i="233" s="1"/>
  <c r="D15" i="233"/>
  <c r="J15" i="233" s="1"/>
  <c r="K15" i="233" s="1"/>
  <c r="D10" i="233"/>
  <c r="J10" i="233" s="1"/>
  <c r="K10" i="233" s="1"/>
  <c r="L67" i="224"/>
  <c r="K68" i="224"/>
  <c r="L68" i="222"/>
  <c r="L67" i="222"/>
  <c r="L68" i="220"/>
  <c r="L67" i="220"/>
  <c r="L67" i="212"/>
  <c r="K68" i="212"/>
  <c r="L68" i="205"/>
  <c r="L67" i="205"/>
  <c r="L67" i="204"/>
  <c r="K68" i="217"/>
  <c r="L67" i="216"/>
  <c r="L68" i="216"/>
  <c r="L67" i="221"/>
  <c r="L68" i="221"/>
  <c r="L68" i="204"/>
  <c r="K68" i="202"/>
  <c r="D82" i="137"/>
  <c r="D81" i="137"/>
  <c r="K68" i="219"/>
  <c r="L68" i="217"/>
  <c r="L68" i="215"/>
  <c r="L67" i="215"/>
  <c r="L68" i="207"/>
  <c r="L67" i="207"/>
  <c r="L67" i="202"/>
  <c r="L67" i="219"/>
  <c r="J81" i="137" l="1"/>
  <c r="D25" i="233"/>
  <c r="J25" i="233" s="1"/>
  <c r="K25" i="233" s="1"/>
  <c r="J82" i="137"/>
  <c r="D26" i="233"/>
  <c r="J26" i="233" s="1"/>
  <c r="K19" i="233"/>
  <c r="H19" i="233" s="1"/>
  <c r="J18" i="233"/>
  <c r="K18" i="233" s="1"/>
  <c r="H16" i="233"/>
  <c r="H11" i="233"/>
  <c r="H12" i="233"/>
  <c r="H24" i="233"/>
  <c r="H8" i="233"/>
  <c r="H22" i="233"/>
  <c r="H15" i="233"/>
  <c r="H20" i="233"/>
  <c r="H21" i="233"/>
  <c r="H14" i="233"/>
  <c r="H13" i="233"/>
  <c r="H10" i="233"/>
  <c r="H17" i="233"/>
  <c r="H7" i="233"/>
  <c r="H9" i="233"/>
  <c r="H23" i="233"/>
  <c r="I19" i="233" l="1"/>
  <c r="M19" i="233" s="1"/>
  <c r="K26" i="233"/>
  <c r="H26" i="233" s="1"/>
  <c r="H18" i="233"/>
  <c r="I13" i="233"/>
  <c r="M13" i="233" s="1"/>
  <c r="I15" i="233"/>
  <c r="M15" i="233" s="1"/>
  <c r="I12" i="233"/>
  <c r="M12" i="233" s="1"/>
  <c r="I14" i="233"/>
  <c r="M14" i="233" s="1"/>
  <c r="I22" i="233"/>
  <c r="M22" i="233" s="1"/>
  <c r="I9" i="233"/>
  <c r="M9" i="233" s="1"/>
  <c r="I10" i="233"/>
  <c r="M10" i="233" s="1"/>
  <c r="H25" i="233"/>
  <c r="I21" i="233"/>
  <c r="M21" i="233" s="1"/>
  <c r="I11" i="233"/>
  <c r="M11" i="233" s="1"/>
  <c r="I7" i="233"/>
  <c r="M7" i="233" s="1"/>
  <c r="I8" i="233"/>
  <c r="M8" i="233" s="1"/>
  <c r="I24" i="233"/>
  <c r="M24" i="233" s="1"/>
  <c r="I20" i="233"/>
  <c r="M20" i="233" s="1"/>
  <c r="I17" i="233"/>
  <c r="M17" i="233" s="1"/>
  <c r="I16" i="233"/>
  <c r="M16" i="233" s="1"/>
  <c r="I23" i="233"/>
  <c r="M23" i="233" s="1"/>
  <c r="I18" i="233" l="1"/>
  <c r="M18" i="233" s="1"/>
  <c r="I26" i="233"/>
  <c r="M26" i="233" s="1"/>
  <c r="I25" i="233"/>
  <c r="M25" i="2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Yenny Hernandez</author>
  </authors>
  <commentList>
    <comment ref="I48" authorId="0" shapeId="0" xr:uid="{00000000-0006-0000-0000-000001000000}">
      <text>
        <r>
          <rPr>
            <b/>
            <sz val="9"/>
            <color indexed="81"/>
            <rFont val="Tahoma"/>
            <family val="2"/>
          </rPr>
          <t>Ecuación (E.3-1) NTC 1848:2007</t>
        </r>
        <r>
          <rPr>
            <sz val="9"/>
            <color indexed="81"/>
            <rFont val="Tahoma"/>
            <family val="2"/>
          </rPr>
          <t xml:space="preserve">
</t>
        </r>
      </text>
    </comment>
    <comment ref="I49" authorId="0" shapeId="0" xr:uid="{00000000-0006-0000-0000-000002000000}">
      <text>
        <r>
          <rPr>
            <b/>
            <sz val="9"/>
            <color indexed="81"/>
            <rFont val="Tahoma"/>
            <family val="2"/>
          </rPr>
          <t>Ecuación (C.6.3-3) NTC 1848:2007</t>
        </r>
        <r>
          <rPr>
            <sz val="9"/>
            <color indexed="81"/>
            <rFont val="Tahoma"/>
            <family val="2"/>
          </rPr>
          <t xml:space="preserve">
</t>
        </r>
      </text>
    </comment>
    <comment ref="F53" authorId="0" shapeId="0" xr:uid="{00000000-0006-0000-0000-000003000000}">
      <text>
        <r>
          <rPr>
            <b/>
            <sz val="9"/>
            <color indexed="81"/>
            <rFont val="Tahoma"/>
            <family val="2"/>
          </rPr>
          <t>Ecuación (C.5.1-3) NTC 1848:2007</t>
        </r>
      </text>
    </comment>
    <comment ref="A66" authorId="0" shapeId="0" xr:uid="{00000000-0006-0000-0000-000004000000}">
      <text>
        <r>
          <rPr>
            <b/>
            <sz val="9"/>
            <color indexed="81"/>
            <rFont val="Tahoma"/>
            <family val="2"/>
          </rPr>
          <t>Ecuación (C.6.3-1) NTC 1848:2007</t>
        </r>
      </text>
    </comment>
    <comment ref="H66" authorId="1" shapeId="0" xr:uid="{00000000-0006-0000-0000-000005000000}">
      <text>
        <r>
          <rPr>
            <b/>
            <sz val="9"/>
            <color indexed="81"/>
            <rFont val="Tahoma"/>
            <family val="2"/>
          </rPr>
          <t>Formula usada en Excel, para calcular el factor de cobertura</t>
        </r>
        <r>
          <rPr>
            <sz val="9"/>
            <color indexed="81"/>
            <rFont val="Tahoma"/>
            <family val="2"/>
          </rPr>
          <t xml:space="preserve">
</t>
        </r>
      </text>
    </comment>
    <comment ref="A67" authorId="0" shapeId="0" xr:uid="{00000000-0006-0000-0000-000006000000}">
      <text>
        <r>
          <rPr>
            <b/>
            <sz val="9"/>
            <color indexed="81"/>
            <rFont val="Tahoma"/>
            <family val="2"/>
          </rPr>
          <t>Ecuación (C.6.4-2) NTC 1848:2007</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9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A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B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C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D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E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F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0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1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tc={B16603F9-1199-4E9B-8D9A-6CDDA89A56E2}</author>
    <author>tc={72CAB778-1D1B-495D-B56A-2C449DE085AD}</author>
  </authors>
  <commentList>
    <comment ref="F34" authorId="0" shapeId="0" xr:uid="{00000000-0006-0000-1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valor nominal, unidad, clase,marcación del fabricante y marcación adicional. ejemplo: (5 kg * M LVF TR)</t>
      </text>
    </comment>
    <comment ref="H118" authorId="1" shapeId="0" xr:uid="{00000000-0006-0000-1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agregado algebraicamente al resultado no corregido de una medición para compensar un error sistemático. Nota: la corrección es igual al error sistemático, con signo negativo.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1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7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9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1B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2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3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4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5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6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7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Yenny Hernandez</author>
  </authors>
  <commentList>
    <comment ref="H66" authorId="0" shapeId="0" xr:uid="{00000000-0006-0000-0800-00000100000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<sst xmlns="http://schemas.openxmlformats.org/spreadsheetml/2006/main" count="4747" uniqueCount="500">
  <si>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</si>
  <si>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</si>
  <si>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</si>
  <si>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</si>
  <si>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</si>
  <si>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</si>
  <si>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</si>
  <si>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</si>
  <si>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</si>
  <si>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</si>
  <si>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</si>
  <si>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</si>
  <si>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</si>
  <si>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</si>
  <si>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</si>
  <si>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</si>
  <si>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</si>
  <si>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</si>
  <si>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</si>
  <si>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</si>
  <si>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</si>
  <si>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</si>
  <si>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</si>
  <si>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</si>
  <si>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</si>
  <si>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</si>
  <si>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</si>
  <si>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</si>
  <si>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</si>
  <si>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</si>
  <si>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</si>
  <si>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</si>
  <si>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</si>
  <si>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</si>
  <si>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</si>
  <si>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</si>
  <si>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</si>
  <si>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</si>
  <si>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</si>
  <si>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</si>
  <si>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</si>
  <si>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</si>
  <si>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</si>
  <si>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</si>
  <si>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</si>
  <si>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</si>
  <si>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</si>
  <si>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</si>
  <si>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</si>
  <si>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</si>
  <si>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</si>
  <si>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pesa prueba</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</si>
  <si>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</si>
  <si>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</si>
  <si>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</si>
  <si>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</si>
  <si>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</si>
  <si>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</si>
  <si>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</si>
  <si>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</si>
  <si>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</si>
  <si>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</si>
  <si>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</si>
  <si>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</si>
  <si>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</si>
  <si>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</si>
  <si>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</si>
  <si>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</si>
  <si>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</si>
  <si>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</si>
  <si>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</si>
  <si>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</si>
  <si>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</si>
  <si>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</si>
  <si>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</si>
  <si>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</si>
  <si>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</si>
  <si>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</si>
  <si>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</si>
  <si>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</si>
  <si>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</si>
  <si>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</si>
  <si>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</si>
  <si>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</si>
  <si>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</si>
  <si>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</si>
  <si>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</si>
  <si>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</si>
  <si>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</si>
  <si>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</si>
  <si>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</si>
  <si>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</si>
  <si>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</si>
  <si>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</si>
  <si>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</si>
  <si>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</si>
  <si>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</si>
  <si>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</si>
  <si>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</si>
  <si>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</si>
  <si>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Mettler Toledo</t>
  </si>
  <si>
    <t>Valor nominal (g)</t>
  </si>
  <si>
    <t>Error (mg)</t>
  </si>
  <si>
    <t>Incertidumbre de calibración (mg)</t>
  </si>
  <si>
    <t>No porta</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</si>
  <si>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</si>
  <si>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</si>
  <si>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</si>
  <si>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</si>
  <si>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</si>
  <si>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</si>
  <si>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</si>
  <si>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</si>
  <si>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</si>
  <si>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</si>
  <si>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</si>
  <si>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</si>
  <si>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</si>
  <si>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</si>
  <si>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</si>
  <si>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</si>
  <si>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</si>
  <si>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</si>
  <si>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</si>
  <si>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</si>
  <si>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</si>
  <si>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</si>
  <si>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</si>
  <si>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Calibrado por</t>
  </si>
  <si>
    <t>kg/m³</t>
  </si>
  <si>
    <r>
      <t xml:space="preserve">N° de Ciclos </t>
    </r>
    <r>
      <rPr>
        <b/>
        <sz val="14"/>
        <color theme="1"/>
        <rFont val="Arial"/>
        <family val="2"/>
      </rPr>
      <t>n</t>
    </r>
  </si>
  <si>
    <t>*</t>
  </si>
  <si>
    <t>M-008</t>
  </si>
  <si>
    <t>M-007</t>
  </si>
  <si>
    <t>M-006</t>
  </si>
  <si>
    <t>M-005</t>
  </si>
  <si>
    <t>M-009</t>
  </si>
  <si>
    <t>M-001</t>
  </si>
  <si>
    <t>M-002</t>
  </si>
  <si>
    <t>M-003</t>
  </si>
  <si>
    <t>M-004</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</si>
  <si>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</si>
  <si>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</si>
  <si>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</si>
  <si>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</si>
  <si>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</si>
  <si>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</si>
  <si>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</si>
  <si>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</si>
  <si>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</si>
  <si>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</si>
  <si>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</si>
  <si>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</si>
  <si>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</si>
  <si>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</si>
  <si>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</si>
  <si>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M-014</t>
  </si>
  <si>
    <t>LH</t>
  </si>
  <si>
    <t>EA</t>
  </si>
  <si>
    <t>20 kg</t>
  </si>
  <si>
    <t xml:space="preserve">Valor Nominal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</si>
  <si>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</si>
  <si>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</si>
  <si>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</si>
  <si>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</si>
  <si>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</si>
  <si>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</si>
  <si>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</si>
  <si>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</si>
  <si>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</si>
  <si>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</si>
  <si>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</si>
  <si>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</si>
  <si>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</si>
  <si>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</si>
  <si>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</si>
  <si>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</si>
  <si>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</si>
  <si>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</si>
  <si>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</si>
  <si>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</si>
  <si>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</si>
  <si>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</si>
  <si>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</si>
  <si>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</si>
  <si>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</si>
  <si>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</si>
  <si>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</si>
  <si>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</si>
  <si>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</si>
  <si>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</si>
  <si>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</si>
  <si>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</si>
  <si>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</si>
  <si>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</si>
  <si>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</si>
  <si>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</si>
  <si>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</si>
  <si>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</si>
  <si>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</si>
  <si>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</si>
  <si>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</si>
  <si>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</si>
  <si>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</si>
  <si>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</si>
  <si>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</si>
  <si>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</si>
  <si>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</si>
  <si>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</si>
  <si>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</si>
  <si>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</si>
  <si>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</si>
  <si>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</si>
  <si>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</si>
  <si>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</si>
  <si>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</si>
  <si>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</si>
  <si>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</si>
  <si>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</si>
  <si>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</si>
  <si>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</si>
  <si>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</si>
  <si>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</si>
  <si>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</si>
  <si>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</si>
  <si>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</si>
  <si>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</si>
  <si>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</si>
  <si>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</si>
  <si>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</si>
  <si>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</si>
  <si>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</si>
  <si>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</si>
  <si>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</si>
  <si>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</si>
  <si>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</si>
  <si>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</si>
  <si>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</si>
  <si>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</si>
  <si>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</si>
  <si>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</si>
  <si>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</si>
  <si>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</si>
  <si>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</si>
  <si>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</si>
  <si>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</si>
  <si>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</si>
  <si>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</si>
  <si>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</si>
  <si>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</si>
  <si>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</si>
  <si>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</si>
  <si>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</si>
  <si>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</si>
  <si>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</si>
  <si>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</si>
  <si>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</si>
  <si>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</si>
  <si>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</si>
  <si>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</si>
  <si>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</si>
  <si>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</si>
  <si>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</si>
  <si>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</si>
  <si>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</si>
  <si>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</si>
  <si>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</si>
  <si>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Masa convencional</t>
  </si>
  <si>
    <t>∞</t>
  </si>
  <si>
    <t>±</t>
  </si>
  <si>
    <t xml:space="preserve">Valor Nominal  </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</si>
  <si>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</si>
  <si>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</si>
  <si>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</si>
  <si>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</si>
  <si>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</si>
  <si>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</si>
  <si>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</si>
  <si>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</si>
  <si>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</si>
  <si>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</si>
  <si>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</si>
  <si>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</si>
  <si>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</si>
  <si>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</si>
  <si>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 xml:space="preserve"> </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</si>
  <si>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</si>
  <si>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</si>
  <si>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</si>
  <si>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</si>
  <si>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</si>
  <si>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</si>
  <si>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</si>
  <si>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</si>
  <si>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</si>
  <si>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</si>
  <si>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</si>
  <si>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Pesa de 10 kg</t>
  </si>
  <si>
    <t>Las pesas se limpiaron teniendo en cuenta lo definido en el  numeral B.4, de la NTC 1848:2007.</t>
  </si>
  <si>
    <t xml:space="preserve">Fecha de elaboración:  </t>
  </si>
  <si>
    <t>Dirección del Solicitante</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</si>
  <si>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</si>
  <si>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</si>
  <si>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</si>
  <si>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</si>
  <si>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</si>
  <si>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</si>
  <si>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</si>
  <si>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</si>
  <si>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</si>
  <si>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</si>
  <si>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</si>
  <si>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</si>
  <si>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</si>
  <si>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</si>
  <si>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</si>
  <si>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</si>
  <si>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</si>
  <si>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</si>
  <si>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</si>
  <si>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</si>
  <si>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</si>
  <si>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</si>
  <si>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</si>
  <si>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</si>
  <si>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</si>
  <si>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</si>
  <si>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</si>
  <si>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</si>
  <si>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</si>
  <si>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</si>
  <si>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</si>
  <si>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</si>
  <si>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t>Humedad relativa (%hr)</t>
  </si>
  <si>
    <t xml:space="preserve">  Sustituto del Responsable de la Dirección Técnica</t>
  </si>
  <si>
    <t>Condiciones ambientales promedio corregidas durante la calibración</t>
  </si>
  <si>
    <t>k=1,65</t>
  </si>
  <si>
    <t>k= 2</t>
  </si>
  <si>
    <t xml:space="preserve">k=1,65 </t>
  </si>
  <si>
    <t>5 g</t>
  </si>
  <si>
    <t>Juego de pesas de 1 g a 10 kg</t>
  </si>
  <si>
    <t>Fecha</t>
  </si>
  <si>
    <t>Mínimo</t>
  </si>
  <si>
    <t>Máximo</t>
  </si>
  <si>
    <t>2 g*</t>
  </si>
  <si>
    <t>20 g*</t>
  </si>
  <si>
    <t>200 g*</t>
  </si>
  <si>
    <t>2 kg*</t>
  </si>
  <si>
    <t>Mínimo Corregido</t>
  </si>
  <si>
    <t>Máximo Corregido</t>
  </si>
  <si>
    <t>Información</t>
  </si>
  <si>
    <t>Calibración pesa referencia</t>
  </si>
  <si>
    <t>Inestabilidad pesa referencia</t>
  </si>
  <si>
    <t>Densidad  del aire</t>
  </si>
  <si>
    <t>Densidad pesa referencia</t>
  </si>
  <si>
    <t>Corrección por empuje del aire</t>
  </si>
  <si>
    <t>Error en masa convencional (mg)</t>
  </si>
  <si>
    <t xml:space="preserve">La incertidumbre estándar de medición se multiplica por un factor de cobertura "k"= 2. </t>
  </si>
  <si>
    <t xml:space="preserve">Fecha de emisión:  </t>
  </si>
  <si>
    <t>Tempera-tura °C</t>
  </si>
  <si>
    <t>Hora Inicio</t>
  </si>
  <si>
    <t>Hora Final</t>
  </si>
  <si>
    <t>Termohigrómetro</t>
  </si>
  <si>
    <t>INM 4629</t>
  </si>
  <si>
    <t>INM 4630</t>
  </si>
  <si>
    <t>INM 4626</t>
  </si>
  <si>
    <t>2020-07-07 / 2020-7-08 / 2020-05-29</t>
  </si>
  <si>
    <t>INM  4629 - INM 4630 - INM 4626</t>
  </si>
  <si>
    <t>INM 4610</t>
  </si>
  <si>
    <t>INM 4611</t>
  </si>
  <si>
    <t>INM 4625</t>
  </si>
  <si>
    <t>2020-06-18 / 2020-06-19/ 2020-05-29</t>
  </si>
  <si>
    <t>INM-4610, INM 4611 - INM 4625</t>
  </si>
  <si>
    <t>INM 4608</t>
  </si>
  <si>
    <t>INM 4609</t>
  </si>
  <si>
    <t>2020-06-18 2020-06-19- 2020-05-29</t>
  </si>
  <si>
    <t>INM 4608 - INM 4609 -   INM 4623</t>
  </si>
  <si>
    <t>INM 4627</t>
  </si>
  <si>
    <t>INM 4628</t>
  </si>
  <si>
    <t>INM 4624</t>
  </si>
  <si>
    <t>2020-07-07 / 2020-07-08 / 2020-05-29</t>
  </si>
  <si>
    <t>INM-4627-INM 4628-INM 4624</t>
  </si>
  <si>
    <r>
      <t xml:space="preserve">Resolución </t>
    </r>
    <r>
      <rPr>
        <b/>
        <i/>
        <sz val="10"/>
        <rFont val="Arial"/>
        <family val="2"/>
      </rPr>
      <t>d</t>
    </r>
    <r>
      <rPr>
        <b/>
        <sz val="10"/>
        <rFont val="Arial"/>
        <family val="2"/>
      </rPr>
      <t xml:space="preserve"> (g)</t>
    </r>
  </si>
  <si>
    <r>
      <t xml:space="preserve">Incertidumbre expandida de la medición    </t>
    </r>
    <r>
      <rPr>
        <b/>
        <sz val="11"/>
        <color theme="1"/>
        <rFont val="Calibri"/>
        <family val="2"/>
      </rPr>
      <t xml:space="preserve">±  </t>
    </r>
    <r>
      <rPr>
        <b/>
        <sz val="11"/>
        <color theme="1"/>
        <rFont val="Arial"/>
        <family val="2"/>
      </rPr>
      <t>U (k=2)</t>
    </r>
  </si>
  <si>
    <t>E2 10 kg</t>
  </si>
  <si>
    <t xml:space="preserve">E2 20 kg </t>
  </si>
  <si>
    <t>E2</t>
  </si>
  <si>
    <t>Kern</t>
  </si>
  <si>
    <t>G 1938658</t>
  </si>
  <si>
    <t>M-019</t>
  </si>
  <si>
    <t>F1 20 kg</t>
  </si>
  <si>
    <t>F1</t>
  </si>
  <si>
    <t>M-020</t>
  </si>
  <si>
    <t>F1 20 kg A</t>
  </si>
  <si>
    <t>20 A</t>
  </si>
  <si>
    <t>G 1934093</t>
  </si>
  <si>
    <t>G 1934095</t>
  </si>
  <si>
    <t>G1- 398</t>
  </si>
  <si>
    <t>G1- 204</t>
  </si>
  <si>
    <t>G1- 396</t>
  </si>
  <si>
    <t>M-021</t>
  </si>
  <si>
    <t>F1 20 kg B</t>
  </si>
  <si>
    <t>G 1934094</t>
  </si>
  <si>
    <t>20 B</t>
  </si>
  <si>
    <t>G1- 397</t>
  </si>
  <si>
    <t>M-022</t>
  </si>
  <si>
    <t>F1 10 kg C</t>
  </si>
  <si>
    <t>Accurate</t>
  </si>
  <si>
    <t>10 C</t>
  </si>
  <si>
    <t>M- 4241</t>
  </si>
  <si>
    <t>M-023</t>
  </si>
  <si>
    <t>F1 10 kg D</t>
  </si>
  <si>
    <t>10 D</t>
  </si>
  <si>
    <t>M-024</t>
  </si>
  <si>
    <t>F1 5 kg E</t>
  </si>
  <si>
    <t>5 D</t>
  </si>
  <si>
    <t>M- 4240</t>
  </si>
  <si>
    <t>M- 4242</t>
  </si>
  <si>
    <t>M-025</t>
  </si>
  <si>
    <t>F1   1 g  Acc</t>
  </si>
  <si>
    <t>F1   2 g  Acc</t>
  </si>
  <si>
    <t>F1   2 g punto Acc</t>
  </si>
  <si>
    <t>F1   5 g  Acc</t>
  </si>
  <si>
    <t>F1   10 g  Acc</t>
  </si>
  <si>
    <t>F1   20 g  Acc</t>
  </si>
  <si>
    <t>F1   20 g punto Acc</t>
  </si>
  <si>
    <t>F1   50 g  Acc</t>
  </si>
  <si>
    <t>F1   100 g  Acc</t>
  </si>
  <si>
    <t>F1   200 g  Acc</t>
  </si>
  <si>
    <t>F1   200 g punto Acc</t>
  </si>
  <si>
    <t>F1   500 g  Acc</t>
  </si>
  <si>
    <t>2 *</t>
  </si>
  <si>
    <t>20 *</t>
  </si>
  <si>
    <t>200 *</t>
  </si>
  <si>
    <t>M-4252</t>
  </si>
  <si>
    <t>M-018</t>
  </si>
  <si>
    <t xml:space="preserve">F1   1 000 g  </t>
  </si>
  <si>
    <t xml:space="preserve">F1   5 000 g  </t>
  </si>
  <si>
    <t xml:space="preserve">F1   2 000 g punto </t>
  </si>
  <si>
    <t xml:space="preserve">F1   2 000 g  </t>
  </si>
  <si>
    <t>F1   10 000 g</t>
  </si>
  <si>
    <t>F1   20 000 g</t>
  </si>
  <si>
    <t xml:space="preserve">E2   5 000 g  </t>
  </si>
  <si>
    <r>
      <t>E2   2 000 g AC1</t>
    </r>
    <r>
      <rPr>
        <sz val="10"/>
        <rFont val="Arial"/>
        <family val="2"/>
      </rPr>
      <t xml:space="preserve"> </t>
    </r>
  </si>
  <si>
    <t xml:space="preserve">E2   2 000 g  </t>
  </si>
  <si>
    <t xml:space="preserve">E2   1 000 g  </t>
  </si>
  <si>
    <t>F1   2 000 g punto Acc</t>
  </si>
  <si>
    <t>F1   5 000 g  Acc</t>
  </si>
  <si>
    <t>F1   1 000 g  Acc</t>
  </si>
  <si>
    <r>
      <t xml:space="preserve">5 kg </t>
    </r>
    <r>
      <rPr>
        <b/>
        <sz val="8"/>
        <color theme="1"/>
        <rFont val="Arial"/>
        <family val="2"/>
      </rPr>
      <t>C</t>
    </r>
  </si>
  <si>
    <r>
      <t xml:space="preserve">10 kg </t>
    </r>
    <r>
      <rPr>
        <b/>
        <sz val="8"/>
        <color theme="1"/>
        <rFont val="Arial"/>
        <family val="2"/>
      </rPr>
      <t>C</t>
    </r>
  </si>
  <si>
    <r>
      <t xml:space="preserve">20 kg </t>
    </r>
    <r>
      <rPr>
        <b/>
        <sz val="8"/>
        <color theme="1"/>
        <rFont val="Arial"/>
        <family val="2"/>
      </rPr>
      <t>C</t>
    </r>
  </si>
  <si>
    <t>F1   2 000 g  Acc</t>
  </si>
  <si>
    <t>INM 4623</t>
  </si>
  <si>
    <t>Juego de pesas de 1 g a 5 kg</t>
  </si>
  <si>
    <t>5 kg (C)</t>
  </si>
  <si>
    <t>10 kg ( C)</t>
  </si>
  <si>
    <t>20 kg (C)</t>
  </si>
  <si>
    <t xml:space="preserve">Error en masa convencional </t>
  </si>
  <si>
    <t xml:space="preserve"> ±EMP </t>
  </si>
  <si>
    <t>Probabilidad de conformidad</t>
  </si>
  <si>
    <t>Valor Nominal</t>
  </si>
  <si>
    <t>N°</t>
  </si>
  <si>
    <t xml:space="preserve"> ± EMP</t>
  </si>
  <si>
    <t>Probabilidad de NO conformidad</t>
  </si>
  <si>
    <t>|E|</t>
  </si>
  <si>
    <t xml:space="preserve">Z </t>
  </si>
  <si>
    <t xml:space="preserve">Marcación </t>
  </si>
  <si>
    <r>
      <rPr>
        <b/>
        <i/>
        <sz val="14"/>
        <color theme="0"/>
        <rFont val="Arial"/>
        <family val="2"/>
      </rPr>
      <t>ALERTA</t>
    </r>
    <r>
      <rPr>
        <b/>
        <i/>
        <sz val="12"/>
        <color theme="0"/>
        <rFont val="Arial"/>
        <family val="2"/>
      </rPr>
      <t xml:space="preserve">  VER FOTOGRAFÍAS, SISTEMA TRÁMITES, RT03-F09, PESAS FÍSICAS</t>
    </r>
  </si>
  <si>
    <t>Descargar datos del termohigrómetro utilizado en la calibración-condiciones ambientales máximas y mínimas  Incluir evidencia de condiciones ambiemtales (pantallazo)</t>
  </si>
  <si>
    <t>En la calibración se utilizó el método establecido en el documento normativo NTC 1848:2007 (según el alcance de acreditación).</t>
  </si>
  <si>
    <t>La declaración de conformidad se aplica a los resultados de la calibración, teniendo en cuenta que, el error en masa convencional, más la incertidumbre expandida de la medición, no deberá superar el error máximo permitido (EMP) de la tabla 1 del numeral 5.1.2 de la norma NTC 1848:2007, para las clase M1.</t>
  </si>
  <si>
    <t>cumple</t>
  </si>
  <si>
    <t>Error de referencia</t>
  </si>
  <si>
    <t>Modificación al Certificado N°</t>
  </si>
  <si>
    <t>Laboratorio de calibración de masa y volumen, avenida carrera  50 # 26-55 Int 2,  piso 5.</t>
  </si>
  <si>
    <t>INM 4703</t>
  </si>
  <si>
    <t xml:space="preserve">2019-09-24  / 2019-09-25  / 2020-10-02 </t>
  </si>
  <si>
    <t>INM 4216 - INM 4217 -  INM 4703</t>
  </si>
  <si>
    <t xml:space="preserve">V 2 RL.  1 g  </t>
  </si>
  <si>
    <t>Rice Lake</t>
  </si>
  <si>
    <t>No identificado</t>
  </si>
  <si>
    <t xml:space="preserve">V 2 RL. 2 g  </t>
  </si>
  <si>
    <t xml:space="preserve">V 2 RL.  2 g punto </t>
  </si>
  <si>
    <t>punto</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</si>
  <si>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</si>
  <si>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</si>
  <si>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</si>
  <si>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</si>
  <si>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</si>
  <si>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</si>
  <si>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</si>
  <si>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</si>
  <si>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</si>
  <si>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1 000 g  </t>
  </si>
  <si>
    <t xml:space="preserve">V 2 RL.  2 000 g  </t>
  </si>
  <si>
    <t xml:space="preserve">V 2 RL.  2 000 g punto </t>
  </si>
  <si>
    <t xml:space="preserve">V 2 RL.  5 000 g  </t>
  </si>
  <si>
    <t>M-016</t>
  </si>
  <si>
    <t>El laboratorio no se responsabiliza de los resultados que puedan ser afectados por la desviación del estado en que se recibió 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</si>
</sst>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 numFmtId="189" formatCode="#,##0.0000"/>
    <numFmt numFmtId="190" formatCode="0.00000000"/>
    <numFmt numFmtId="191" formatCode="0.00\ &quot;mg&quot;"/>
    <numFmt numFmtId="192" formatCode="0.0%"/>
  </numFmts>
  <fonts count="87"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sz val="11"/>
      <color theme="1"/>
      <name val="Tahoma"/>
      <family val="2"/>
    </font>
    <font>
      <b/>
      <i/>
      <sz val="12"/>
      <color rgb="FFFF0000"/>
      <name val="Arial"/>
      <family val="2"/>
    </font>
    <font>
      <b/>
      <sz val="10"/>
      <color theme="0"/>
      <name val="Calibri"/>
      <family val="2"/>
    </font>
    <font>
      <sz val="14"/>
      <color theme="0"/>
      <name val="Arial"/>
      <family val="2"/>
    </font>
    <font>
      <b/>
      <sz val="20"/>
      <color theme="1"/>
      <name val="Arial"/>
      <family val="2"/>
    </font>
    <font>
      <sz val="9"/>
      <color indexed="81"/>
      <name val="Tahoma"/>
      <family val="2"/>
    </font>
    <font>
      <b/>
      <sz val="9"/>
      <color indexed="81"/>
      <name val="Tahoma"/>
      <family val="2"/>
    </font>
    <font>
      <b/>
      <sz val="20"/>
      <color theme="0"/>
      <name val="Arial"/>
      <family val="2"/>
    </font>
    <font>
      <b/>
      <i/>
      <sz val="12"/>
      <color theme="0"/>
      <name val="Arial"/>
      <family val="2"/>
    </font>
    <font>
      <b/>
      <i/>
      <sz val="14"/>
      <color theme="0"/>
      <name val="Arial"/>
      <family val="2"/>
    </font>
    <font>
      <b/>
      <i/>
      <sz val="10"/>
      <color theme="0"/>
      <name val="Arial"/>
      <family val="2"/>
    </font>
    <font>
      <sz val="12"/>
      <color theme="1"/>
      <name val="Calibri"/>
      <family val="2"/>
      <scheme val="minor"/>
    </font>
    <font>
      <b/>
      <sz val="11"/>
      <color theme="1"/>
      <name val="Calibri"/>
      <family val="2"/>
    </font>
    <font>
      <b/>
      <sz val="8"/>
      <color theme="1"/>
      <name val="Arial"/>
      <family val="2"/>
    </font>
    <font>
      <sz val="8"/>
      <name val="Calibri"/>
      <family val="2"/>
      <scheme val="minor"/>
    </font>
    <font>
      <sz val="14"/>
      <color theme="1"/>
      <name val="Arial"/>
      <family val="2"/>
    </font>
    <font>
      <b/>
      <sz val="24"/>
      <color theme="1"/>
      <name val="Arial"/>
      <family val="2"/>
    </font>
    <font>
      <sz val="11"/>
      <color theme="0"/>
      <name val="Arial"/>
      <family val="2"/>
    </font>
  </fonts>
  <fills count="3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
      <patternFill patternType="solid">
        <fgColor rgb="FF92D050"/>
        <bgColor indexed="64"/>
      </patternFill>
    </fill>
    <fill>
      <patternFill patternType="solid">
        <fgColor theme="4" tint="0.39997558519241921"/>
        <bgColor auto="1"/>
      </patternFill>
    </fill>
    <fill>
      <patternFill patternType="solid">
        <fgColor rgb="FF9BC2E6"/>
        <bgColor auto="1"/>
      </patternFill>
    </fill>
    <fill>
      <patternFill patternType="solid">
        <fgColor theme="5" tint="0.79998168889431442"/>
        <bgColor indexed="64"/>
      </patternFill>
    </fill>
    <fill>
      <patternFill patternType="solid">
        <fgColor rgb="FFFCE4D6"/>
        <bgColor indexed="64"/>
      </patternFill>
    </fill>
    <fill>
      <patternFill patternType="solid">
        <fgColor theme="8" tint="0.39997558519241921"/>
        <bgColor indexed="64"/>
      </patternFill>
    </fill>
  </fills>
  <borders count="8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10">
    <xf numFmtId="0" fontId="0" fillId="0" borderId="0"/>
    <xf numFmtId="0" fontId="7" fillId="2" borderId="0" applyNumberFormat="0" applyBorder="0" applyAlignment="0" applyProtection="0"/>
    <xf numFmtId="2" fontId="8" fillId="14" borderId="0">
      <protection hidden="1"/>
    </xf>
    <xf numFmtId="2" fontId="8" fillId="16" borderId="22">
      <alignment horizontal="center" vertical="center"/>
      <protection hidden="1"/>
    </xf>
    <xf numFmtId="2" fontId="8" fillId="17" borderId="22">
      <alignment horizontal="center" vertical="center"/>
      <protection hidden="1"/>
    </xf>
    <xf numFmtId="2" fontId="8" fillId="18" borderId="22">
      <alignment horizontal="center" vertical="center"/>
      <protection hidden="1"/>
    </xf>
    <xf numFmtId="2" fontId="8" fillId="19" borderId="22">
      <alignment horizontal="center" vertical="center"/>
      <protection hidden="1"/>
    </xf>
    <xf numFmtId="9" fontId="49" fillId="0" borderId="0" applyFont="0" applyFill="0" applyBorder="0" applyAlignment="0" applyProtection="0"/>
    <xf numFmtId="164" fontId="8" fillId="25" borderId="0">
      <alignment horizontal="center" vertical="center"/>
      <protection hidden="1"/>
    </xf>
    <xf numFmtId="43" fontId="49" fillId="0" borderId="0" applyFont="0" applyFill="0" applyBorder="0" applyAlignment="0" applyProtection="0"/>
  </cellStyleXfs>
  <cellXfs count="1552">
    <xf numFmtId="0" fontId="0" fillId="0" borderId="0" xfId="0"/>
    <xf numFmtId="166" fontId="33" fillId="4" borderId="8" xfId="0" applyNumberFormat="1" applyFont="1" applyFill="1" applyBorder="1" applyAlignment="1" applyProtection="1">
      <alignment horizontal="center" vertical="center"/>
      <protection locked="0" hidden="1"/>
    </xf>
    <xf numFmtId="166" fontId="33" fillId="11" borderId="8" xfId="0" applyNumberFormat="1" applyFont="1" applyFill="1" applyBorder="1" applyAlignment="1" applyProtection="1">
      <alignment horizontal="center" vertical="center"/>
      <protection locked="0" hidden="1"/>
    </xf>
    <xf numFmtId="166" fontId="33" fillId="11" borderId="9" xfId="0" applyNumberFormat="1" applyFont="1" applyFill="1" applyBorder="1" applyAlignment="1" applyProtection="1">
      <alignment horizontal="center" vertical="center" wrapText="1"/>
      <protection locked="0" hidden="1"/>
    </xf>
    <xf numFmtId="2" fontId="8" fillId="14" borderId="22" xfId="2" applyBorder="1" applyAlignment="1" applyProtection="1">
      <alignment horizontal="center" vertical="center" wrapText="1"/>
      <protection locked="0" hidden="1"/>
    </xf>
    <xf numFmtId="1" fontId="8" fillId="14" borderId="38" xfId="2" applyNumberFormat="1" applyBorder="1" applyAlignment="1" applyProtection="1">
      <alignment horizontal="center" vertical="center"/>
      <protection locked="0" hidden="1"/>
    </xf>
    <xf numFmtId="2" fontId="8" fillId="14" borderId="22" xfId="2" applyBorder="1" applyAlignment="1" applyProtection="1">
      <alignment horizontal="center" vertical="center"/>
      <protection locked="0" hidden="1"/>
    </xf>
    <xf numFmtId="0" fontId="18" fillId="0" borderId="0" xfId="0" applyFont="1" applyFill="1" applyBorder="1" applyAlignment="1" applyProtection="1">
      <alignment vertical="center"/>
    </xf>
    <xf numFmtId="0" fontId="8" fillId="0" borderId="0" xfId="0" applyFont="1" applyProtection="1"/>
    <xf numFmtId="2" fontId="8" fillId="3" borderId="26" xfId="0" applyNumberFormat="1" applyFont="1" applyFill="1" applyBorder="1" applyAlignment="1" applyProtection="1"/>
    <xf numFmtId="2" fontId="8" fillId="3" borderId="0" xfId="0" applyNumberFormat="1" applyFont="1" applyFill="1" applyBorder="1" applyAlignment="1" applyProtection="1"/>
    <xf numFmtId="2" fontId="8" fillId="0" borderId="0" xfId="0" applyNumberFormat="1" applyFont="1" applyProtection="1"/>
    <xf numFmtId="2" fontId="36" fillId="0" borderId="0" xfId="0" applyNumberFormat="1" applyFont="1" applyProtection="1"/>
    <xf numFmtId="2" fontId="37" fillId="8" borderId="7" xfId="1" applyNumberFormat="1" applyFont="1" applyFill="1" applyBorder="1" applyAlignment="1" applyProtection="1">
      <alignment horizontal="center" vertical="center" wrapText="1"/>
    </xf>
    <xf numFmtId="2" fontId="37" fillId="8" borderId="8" xfId="1" applyNumberFormat="1" applyFont="1" applyFill="1" applyBorder="1" applyAlignment="1" applyProtection="1">
      <alignment horizontal="center" vertical="center" wrapText="1"/>
    </xf>
    <xf numFmtId="2" fontId="13" fillId="8" borderId="8" xfId="1" applyNumberFormat="1" applyFont="1" applyFill="1" applyBorder="1" applyAlignment="1" applyProtection="1">
      <alignment horizontal="center" vertical="center" wrapText="1"/>
    </xf>
    <xf numFmtId="2" fontId="12" fillId="8" borderId="8" xfId="0" applyNumberFormat="1" applyFont="1" applyFill="1" applyBorder="1" applyAlignment="1" applyProtection="1">
      <alignment horizontal="center" vertical="center" wrapText="1"/>
    </xf>
    <xf numFmtId="2" fontId="13" fillId="8" borderId="30" xfId="1" applyNumberFormat="1" applyFont="1" applyFill="1" applyBorder="1" applyAlignment="1" applyProtection="1">
      <alignment horizontal="center" vertical="center" wrapText="1"/>
    </xf>
    <xf numFmtId="14" fontId="9" fillId="13" borderId="43" xfId="0" applyNumberFormat="1" applyFont="1" applyFill="1" applyBorder="1" applyAlignment="1" applyProtection="1">
      <alignment horizontal="center" vertical="center" wrapText="1"/>
    </xf>
    <xf numFmtId="0" fontId="9" fillId="13" borderId="43" xfId="0" applyNumberFormat="1" applyFont="1" applyFill="1" applyBorder="1" applyAlignment="1" applyProtection="1">
      <alignment horizontal="center" vertical="center" wrapText="1"/>
    </xf>
    <xf numFmtId="2" fontId="8" fillId="0" borderId="0" xfId="0" applyNumberFormat="1" applyFont="1" applyFill="1" applyBorder="1" applyProtection="1"/>
    <xf numFmtId="2" fontId="8" fillId="3" borderId="0" xfId="0" applyNumberFormat="1" applyFont="1" applyFill="1" applyBorder="1" applyProtection="1"/>
    <xf numFmtId="0" fontId="8" fillId="0" borderId="0" xfId="0" applyFont="1" applyBorder="1" applyProtection="1"/>
    <xf numFmtId="0" fontId="12" fillId="6" borderId="11" xfId="0" applyFont="1" applyFill="1" applyBorder="1" applyAlignment="1" applyProtection="1">
      <alignment vertical="center"/>
    </xf>
    <xf numFmtId="0" fontId="9" fillId="9" borderId="32" xfId="0" applyFont="1" applyFill="1" applyBorder="1" applyAlignment="1" applyProtection="1">
      <alignment horizontal="center" vertical="center"/>
    </xf>
    <xf numFmtId="0" fontId="12" fillId="8" borderId="32" xfId="0" applyFont="1" applyFill="1" applyBorder="1" applyAlignment="1" applyProtection="1">
      <alignment vertical="center"/>
    </xf>
    <xf numFmtId="0" fontId="9" fillId="9" borderId="33" xfId="0" applyFont="1" applyFill="1" applyBorder="1" applyAlignment="1" applyProtection="1">
      <alignment horizontal="center" vertical="center"/>
    </xf>
    <xf numFmtId="0" fontId="9" fillId="3" borderId="0" xfId="0" applyFont="1" applyFill="1" applyBorder="1" applyProtection="1"/>
    <xf numFmtId="0" fontId="12" fillId="6" borderId="32" xfId="0" applyFont="1" applyFill="1" applyBorder="1" applyAlignment="1" applyProtection="1">
      <alignment vertical="center"/>
    </xf>
    <xf numFmtId="0" fontId="8" fillId="3" borderId="0" xfId="0" applyFont="1" applyFill="1" applyBorder="1" applyProtection="1"/>
    <xf numFmtId="0" fontId="12" fillId="6" borderId="3" xfId="0" applyFont="1" applyFill="1" applyBorder="1" applyAlignment="1" applyProtection="1">
      <alignment vertical="center"/>
    </xf>
    <xf numFmtId="0" fontId="9" fillId="9" borderId="2" xfId="0" applyFont="1" applyFill="1" applyBorder="1" applyAlignment="1" applyProtection="1">
      <alignment horizontal="center" vertical="center"/>
    </xf>
    <xf numFmtId="0" fontId="12" fillId="6" borderId="2" xfId="0" applyFont="1" applyFill="1" applyBorder="1" applyAlignment="1" applyProtection="1">
      <alignment vertical="center"/>
    </xf>
    <xf numFmtId="0" fontId="9" fillId="9" borderId="10" xfId="0" applyFont="1" applyFill="1" applyBorder="1" applyAlignment="1" applyProtection="1">
      <alignment horizontal="center" vertical="center"/>
    </xf>
    <xf numFmtId="0" fontId="12" fillId="6" borderId="3" xfId="0" applyFont="1" applyFill="1" applyBorder="1" applyAlignment="1" applyProtection="1">
      <alignment vertical="center" wrapText="1"/>
    </xf>
    <xf numFmtId="0" fontId="12" fillId="6" borderId="2" xfId="0" applyFont="1" applyFill="1" applyBorder="1" applyAlignment="1" applyProtection="1">
      <alignment horizontal="center" vertical="center" wrapText="1"/>
    </xf>
    <xf numFmtId="164" fontId="9" fillId="9" borderId="10" xfId="0" applyNumberFormat="1" applyFont="1" applyFill="1" applyBorder="1" applyAlignment="1" applyProtection="1">
      <alignment horizontal="center" vertical="center"/>
    </xf>
    <xf numFmtId="0" fontId="8" fillId="3" borderId="0" xfId="0" applyFont="1" applyFill="1" applyProtection="1"/>
    <xf numFmtId="0" fontId="34" fillId="9" borderId="10" xfId="0" applyFont="1" applyFill="1" applyBorder="1" applyAlignment="1" applyProtection="1">
      <alignment horizontal="center" vertical="center"/>
    </xf>
    <xf numFmtId="0" fontId="8" fillId="0" borderId="0" xfId="0" applyFont="1" applyAlignment="1" applyProtection="1">
      <alignment vertical="center"/>
    </xf>
    <xf numFmtId="0" fontId="8"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9" fillId="9" borderId="5" xfId="0" applyFont="1" applyFill="1" applyBorder="1" applyAlignment="1" applyProtection="1">
      <alignment horizontal="center" vertical="center"/>
    </xf>
    <xf numFmtId="0" fontId="34" fillId="9" borderId="6" xfId="0" applyFont="1" applyFill="1" applyBorder="1" applyAlignment="1" applyProtection="1">
      <alignment horizontal="center" vertical="center"/>
    </xf>
    <xf numFmtId="0" fontId="8" fillId="3" borderId="33" xfId="0" applyFont="1" applyFill="1" applyBorder="1" applyAlignment="1" applyProtection="1">
      <alignment vertical="center"/>
    </xf>
    <xf numFmtId="0" fontId="12" fillId="6" borderId="12" xfId="0" applyFont="1" applyFill="1" applyBorder="1" applyAlignment="1" applyProtection="1">
      <alignment vertical="center" wrapText="1"/>
    </xf>
    <xf numFmtId="0" fontId="9" fillId="8" borderId="5"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xf>
    <xf numFmtId="0" fontId="19" fillId="0" borderId="0" xfId="0" applyFont="1" applyBorder="1" applyProtection="1"/>
    <xf numFmtId="0" fontId="19" fillId="3" borderId="0" xfId="0" applyFont="1" applyFill="1" applyBorder="1" applyProtection="1"/>
    <xf numFmtId="0" fontId="19" fillId="0" borderId="0" xfId="0" applyFont="1" applyProtection="1"/>
    <xf numFmtId="0" fontId="20" fillId="3" borderId="25" xfId="0" applyFont="1" applyFill="1" applyBorder="1" applyAlignment="1" applyProtection="1">
      <alignment horizontal="center" vertical="center"/>
    </xf>
    <xf numFmtId="0" fontId="20" fillId="3" borderId="26"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12" fillId="6" borderId="15" xfId="0" applyFont="1" applyFill="1" applyBorder="1" applyAlignment="1" applyProtection="1">
      <alignment vertical="center" wrapText="1"/>
    </xf>
    <xf numFmtId="0" fontId="28" fillId="6" borderId="5" xfId="0" applyFont="1" applyFill="1" applyBorder="1" applyAlignment="1" applyProtection="1">
      <alignment horizontal="center" vertical="center"/>
    </xf>
    <xf numFmtId="0" fontId="28" fillId="6" borderId="7" xfId="0" applyFont="1" applyFill="1" applyBorder="1" applyAlignment="1" applyProtection="1">
      <alignment vertical="center" wrapText="1"/>
    </xf>
    <xf numFmtId="0" fontId="19" fillId="3" borderId="26" xfId="0" applyFont="1" applyFill="1" applyBorder="1" applyProtection="1"/>
    <xf numFmtId="0" fontId="19" fillId="3" borderId="28" xfId="0" applyFont="1" applyFill="1" applyBorder="1" applyProtection="1"/>
    <xf numFmtId="0" fontId="28" fillId="6" borderId="38" xfId="0" applyFont="1" applyFill="1" applyBorder="1" applyAlignment="1" applyProtection="1">
      <alignment horizontal="center" vertical="center"/>
    </xf>
    <xf numFmtId="0" fontId="19" fillId="3" borderId="29" xfId="0" applyFont="1" applyFill="1" applyBorder="1" applyAlignment="1" applyProtection="1">
      <alignment vertical="center"/>
    </xf>
    <xf numFmtId="0" fontId="28" fillId="6" borderId="39" xfId="0" applyFont="1" applyFill="1" applyBorder="1" applyAlignment="1" applyProtection="1">
      <alignment horizontal="center" vertical="center"/>
    </xf>
    <xf numFmtId="0" fontId="28" fillId="6" borderId="41" xfId="0" applyFont="1" applyFill="1" applyBorder="1" applyAlignment="1" applyProtection="1">
      <alignment horizontal="center" vertical="center"/>
    </xf>
    <xf numFmtId="167" fontId="8" fillId="6" borderId="2" xfId="0" applyNumberFormat="1" applyFont="1" applyFill="1" applyBorder="1" applyAlignment="1" applyProtection="1">
      <alignment horizontal="center" vertical="center"/>
    </xf>
    <xf numFmtId="0" fontId="28" fillId="6" borderId="42" xfId="0" applyFont="1" applyFill="1" applyBorder="1" applyAlignment="1" applyProtection="1">
      <alignment horizontal="center" vertical="center"/>
    </xf>
    <xf numFmtId="0" fontId="10" fillId="5" borderId="7" xfId="0" applyFont="1" applyFill="1" applyBorder="1" applyAlignment="1" applyProtection="1">
      <alignment horizontal="center" vertical="top" wrapText="1"/>
    </xf>
    <xf numFmtId="0" fontId="10" fillId="5" borderId="43" xfId="0" applyFont="1" applyFill="1" applyBorder="1" applyAlignment="1" applyProtection="1">
      <alignment horizontal="center" vertical="center" wrapText="1"/>
    </xf>
    <xf numFmtId="165" fontId="19" fillId="3" borderId="0" xfId="0" applyNumberFormat="1" applyFont="1" applyFill="1" applyBorder="1" applyProtection="1"/>
    <xf numFmtId="0" fontId="28" fillId="6" borderId="35" xfId="0" applyFont="1" applyFill="1" applyBorder="1" applyAlignment="1" applyProtection="1">
      <alignment horizontal="center" vertical="center"/>
    </xf>
    <xf numFmtId="2" fontId="28" fillId="6" borderId="4" xfId="0" applyNumberFormat="1" applyFont="1" applyFill="1" applyBorder="1" applyAlignment="1" applyProtection="1">
      <alignment horizontal="center" vertical="center"/>
    </xf>
    <xf numFmtId="0" fontId="8" fillId="6" borderId="58" xfId="0" applyFont="1" applyFill="1" applyBorder="1" applyAlignment="1" applyProtection="1">
      <alignment horizontal="center" wrapText="1"/>
    </xf>
    <xf numFmtId="0" fontId="8" fillId="6" borderId="54" xfId="0" applyFont="1" applyFill="1" applyBorder="1" applyAlignment="1" applyProtection="1">
      <alignment horizontal="center"/>
    </xf>
    <xf numFmtId="0" fontId="8" fillId="6" borderId="48" xfId="0" applyFont="1" applyFill="1" applyBorder="1" applyAlignment="1" applyProtection="1">
      <alignment horizontal="center" wrapText="1"/>
    </xf>
    <xf numFmtId="0" fontId="30" fillId="6" borderId="54" xfId="0" applyFont="1" applyFill="1" applyBorder="1" applyAlignment="1" applyProtection="1">
      <alignment horizontal="center" vertical="center"/>
    </xf>
    <xf numFmtId="167" fontId="8" fillId="6" borderId="36" xfId="0" applyNumberFormat="1" applyFont="1" applyFill="1" applyBorder="1" applyAlignment="1" applyProtection="1">
      <alignment horizontal="center" vertical="center"/>
    </xf>
    <xf numFmtId="0" fontId="8" fillId="6" borderId="37"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37" xfId="0" applyFont="1" applyFill="1" applyBorder="1" applyAlignment="1" applyProtection="1">
      <alignment horizontal="center"/>
    </xf>
    <xf numFmtId="1" fontId="8" fillId="7" borderId="14" xfId="0" applyNumberFormat="1" applyFont="1" applyFill="1" applyBorder="1" applyAlignment="1" applyProtection="1">
      <alignment horizontal="center" vertical="center"/>
    </xf>
    <xf numFmtId="0" fontId="28" fillId="6" borderId="37" xfId="0" applyFont="1" applyFill="1" applyBorder="1" applyProtection="1"/>
    <xf numFmtId="167" fontId="28" fillId="6" borderId="4" xfId="0" applyNumberFormat="1" applyFont="1" applyFill="1" applyBorder="1" applyAlignment="1" applyProtection="1">
      <alignment horizontal="center" vertical="center"/>
    </xf>
    <xf numFmtId="165" fontId="8" fillId="3" borderId="0" xfId="0" applyNumberFormat="1" applyFont="1" applyFill="1" applyAlignment="1" applyProtection="1">
      <alignment horizontal="center" vertical="center" wrapText="1"/>
    </xf>
    <xf numFmtId="165" fontId="8" fillId="8" borderId="2" xfId="0" applyNumberFormat="1" applyFont="1" applyFill="1" applyBorder="1" applyAlignment="1" applyProtection="1">
      <alignment horizontal="center" vertical="center"/>
    </xf>
    <xf numFmtId="165" fontId="8" fillId="6" borderId="2" xfId="0" applyNumberFormat="1" applyFont="1" applyFill="1" applyBorder="1" applyAlignment="1" applyProtection="1">
      <alignment horizontal="center" vertical="center"/>
    </xf>
    <xf numFmtId="0" fontId="19" fillId="3" borderId="25" xfId="0" applyFont="1" applyFill="1" applyBorder="1" applyAlignment="1" applyProtection="1">
      <alignment vertical="center" wrapText="1"/>
    </xf>
    <xf numFmtId="0" fontId="19" fillId="3" borderId="24" xfId="0" applyFont="1" applyFill="1" applyBorder="1" applyAlignment="1" applyProtection="1">
      <alignment vertical="center" wrapText="1"/>
    </xf>
    <xf numFmtId="1" fontId="8" fillId="6" borderId="3" xfId="0" applyNumberFormat="1" applyFont="1" applyFill="1" applyBorder="1" applyAlignment="1" applyProtection="1">
      <alignment horizontal="center" vertical="center"/>
    </xf>
    <xf numFmtId="0" fontId="28" fillId="6" borderId="61" xfId="0" applyFont="1" applyFill="1" applyBorder="1" applyAlignment="1" applyProtection="1">
      <alignment horizontal="center" vertical="center" wrapText="1"/>
    </xf>
    <xf numFmtId="0" fontId="28" fillId="6" borderId="60" xfId="0" applyFont="1" applyFill="1" applyBorder="1" applyAlignment="1" applyProtection="1">
      <alignment vertical="center" wrapText="1"/>
    </xf>
    <xf numFmtId="166" fontId="8" fillId="8" borderId="12" xfId="0" applyNumberFormat="1" applyFont="1" applyFill="1" applyBorder="1" applyAlignment="1" applyProtection="1">
      <alignment horizontal="center" vertical="center" wrapText="1"/>
    </xf>
    <xf numFmtId="166" fontId="8" fillId="8" borderId="5" xfId="0" applyNumberFormat="1" applyFont="1" applyFill="1" applyBorder="1" applyAlignment="1" applyProtection="1">
      <alignment horizontal="center" vertical="center" wrapText="1"/>
    </xf>
    <xf numFmtId="166" fontId="8" fillId="8" borderId="6" xfId="0" applyNumberFormat="1" applyFont="1" applyFill="1" applyBorder="1" applyAlignment="1" applyProtection="1">
      <alignment horizontal="center" vertical="center" wrapText="1"/>
    </xf>
    <xf numFmtId="1" fontId="8" fillId="8" borderId="12" xfId="0" applyNumberFormat="1" applyFont="1" applyFill="1" applyBorder="1" applyAlignment="1" applyProtection="1">
      <alignment horizontal="center" vertical="center"/>
    </xf>
    <xf numFmtId="165" fontId="8" fillId="8" borderId="5" xfId="0" applyNumberFormat="1" applyFont="1" applyFill="1" applyBorder="1" applyAlignment="1" applyProtection="1">
      <alignment horizontal="center" vertical="center"/>
    </xf>
    <xf numFmtId="167" fontId="8" fillId="8" borderId="5" xfId="0" applyNumberFormat="1" applyFont="1" applyFill="1" applyBorder="1" applyAlignment="1" applyProtection="1">
      <alignment horizontal="center" vertical="center"/>
    </xf>
    <xf numFmtId="166" fontId="8" fillId="8" borderId="11" xfId="0" applyNumberFormat="1" applyFont="1" applyFill="1" applyBorder="1" applyAlignment="1" applyProtection="1">
      <alignment horizontal="center" vertical="center" wrapText="1"/>
    </xf>
    <xf numFmtId="166" fontId="8" fillId="8" borderId="32" xfId="0" applyNumberFormat="1" applyFont="1" applyFill="1" applyBorder="1" applyAlignment="1" applyProtection="1">
      <alignment horizontal="center" vertical="center" wrapText="1"/>
    </xf>
    <xf numFmtId="166" fontId="8" fillId="8" borderId="33" xfId="0" applyNumberFormat="1" applyFont="1" applyFill="1" applyBorder="1" applyAlignment="1" applyProtection="1">
      <alignment horizontal="center" vertical="center" wrapText="1"/>
    </xf>
    <xf numFmtId="0" fontId="28" fillId="6" borderId="27" xfId="0" applyFont="1" applyFill="1" applyBorder="1" applyAlignment="1" applyProtection="1">
      <alignment horizontal="center" vertical="center" wrapText="1"/>
    </xf>
    <xf numFmtId="0" fontId="45" fillId="6" borderId="68" xfId="0" applyFont="1" applyFill="1" applyBorder="1" applyAlignment="1" applyProtection="1">
      <alignment horizontal="center" vertical="center" wrapText="1"/>
    </xf>
    <xf numFmtId="0" fontId="12" fillId="6" borderId="49"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36" fillId="9" borderId="8" xfId="0" applyFont="1" applyFill="1" applyBorder="1" applyAlignment="1" applyProtection="1">
      <alignment horizontal="center" vertical="center" wrapText="1"/>
    </xf>
    <xf numFmtId="0" fontId="12" fillId="6" borderId="8" xfId="0" applyFont="1" applyFill="1" applyBorder="1" applyAlignment="1" applyProtection="1">
      <alignment horizontal="left" vertical="center" wrapText="1"/>
    </xf>
    <xf numFmtId="1" fontId="36" fillId="9" borderId="8" xfId="0" applyNumberFormat="1" applyFont="1" applyFill="1" applyBorder="1" applyAlignment="1" applyProtection="1">
      <alignment horizontal="center" vertical="center" wrapText="1"/>
    </xf>
    <xf numFmtId="0" fontId="36" fillId="6" borderId="8" xfId="0" applyFont="1" applyFill="1" applyBorder="1" applyAlignment="1" applyProtection="1">
      <alignment horizontal="left" vertical="center" wrapText="1"/>
    </xf>
    <xf numFmtId="0" fontId="36" fillId="9" borderId="49" xfId="0" applyFont="1" applyFill="1" applyBorder="1" applyAlignment="1" applyProtection="1">
      <alignment horizontal="center" vertical="center" wrapText="1"/>
    </xf>
    <xf numFmtId="168" fontId="44" fillId="8" borderId="13" xfId="0" applyNumberFormat="1" applyFont="1" applyFill="1" applyBorder="1" applyAlignment="1" applyProtection="1">
      <alignment horizontal="center" vertical="center"/>
    </xf>
    <xf numFmtId="0" fontId="28" fillId="8" borderId="44" xfId="0" applyFont="1" applyFill="1" applyBorder="1" applyAlignment="1" applyProtection="1">
      <alignment horizontal="center" vertical="center"/>
    </xf>
    <xf numFmtId="0" fontId="28" fillId="6" borderId="2" xfId="0" applyFont="1" applyFill="1" applyBorder="1" applyAlignment="1" applyProtection="1">
      <alignment horizontal="center" vertical="center"/>
    </xf>
    <xf numFmtId="0" fontId="8" fillId="6" borderId="63" xfId="0" applyFont="1" applyFill="1" applyBorder="1" applyAlignment="1" applyProtection="1">
      <alignment horizontal="center" vertical="center"/>
    </xf>
    <xf numFmtId="2" fontId="8" fillId="0" borderId="0" xfId="0" applyNumberFormat="1" applyFont="1" applyProtection="1">
      <protection hidden="1"/>
    </xf>
    <xf numFmtId="2" fontId="8" fillId="0" borderId="0" xfId="0" applyNumberFormat="1" applyFont="1" applyFill="1" applyBorder="1" applyProtection="1">
      <protection hidden="1"/>
    </xf>
    <xf numFmtId="2" fontId="8" fillId="3" borderId="0" xfId="0" applyNumberFormat="1" applyFont="1" applyFill="1" applyBorder="1" applyProtection="1">
      <protection hidden="1"/>
    </xf>
    <xf numFmtId="2" fontId="28" fillId="0" borderId="0" xfId="0" applyNumberFormat="1" applyFont="1" applyFill="1" applyBorder="1" applyAlignment="1" applyProtection="1">
      <alignment horizontal="center" vertical="center" wrapText="1"/>
      <protection hidden="1"/>
    </xf>
    <xf numFmtId="2" fontId="8" fillId="0" borderId="0" xfId="0" applyNumberFormat="1" applyFont="1" applyFill="1" applyBorder="1" applyAlignment="1" applyProtection="1">
      <alignment horizontal="center" vertical="center"/>
      <protection hidden="1"/>
    </xf>
    <xf numFmtId="2" fontId="8" fillId="0" borderId="0" xfId="0" applyNumberFormat="1" applyFont="1" applyFill="1" applyProtection="1">
      <protection hidden="1"/>
    </xf>
    <xf numFmtId="2" fontId="28" fillId="0" borderId="0" xfId="0" applyNumberFormat="1" applyFont="1" applyFill="1" applyBorder="1" applyAlignment="1" applyProtection="1">
      <alignment vertical="center" wrapText="1"/>
      <protection hidden="1"/>
    </xf>
    <xf numFmtId="0" fontId="9" fillId="0" borderId="0" xfId="0" applyFont="1" applyAlignment="1" applyProtection="1">
      <alignment vertical="center" wrapText="1"/>
      <protection hidden="1"/>
    </xf>
    <xf numFmtId="0" fontId="51" fillId="0" borderId="0" xfId="0" applyFont="1" applyProtection="1"/>
    <xf numFmtId="0" fontId="28" fillId="6" borderId="52" xfId="0" applyFont="1" applyFill="1" applyBorder="1" applyAlignment="1" applyProtection="1">
      <alignment horizontal="center" vertical="center" wrapText="1"/>
    </xf>
    <xf numFmtId="166" fontId="28" fillId="6" borderId="16" xfId="0" applyNumberFormat="1" applyFont="1" applyFill="1" applyBorder="1" applyAlignment="1" applyProtection="1">
      <alignment horizontal="center" vertical="center"/>
    </xf>
    <xf numFmtId="0" fontId="12" fillId="6" borderId="36" xfId="0" applyFont="1" applyFill="1" applyBorder="1" applyAlignment="1" applyProtection="1">
      <alignment horizontal="center" vertical="center" wrapText="1"/>
    </xf>
    <xf numFmtId="2" fontId="8" fillId="7" borderId="4" xfId="0" applyNumberFormat="1" applyFont="1" applyFill="1" applyBorder="1" applyAlignment="1" applyProtection="1">
      <alignment horizontal="center" vertical="center"/>
    </xf>
    <xf numFmtId="0" fontId="12" fillId="6" borderId="15" xfId="0" applyFont="1" applyFill="1" applyBorder="1" applyAlignment="1" applyProtection="1">
      <alignment horizontal="center" vertical="center" wrapText="1"/>
    </xf>
    <xf numFmtId="0" fontId="28" fillId="6" borderId="31" xfId="0" applyFont="1" applyFill="1" applyBorder="1" applyProtection="1"/>
    <xf numFmtId="2" fontId="28" fillId="6" borderId="30" xfId="0" applyNumberFormat="1" applyFont="1" applyFill="1" applyBorder="1" applyAlignment="1" applyProtection="1">
      <alignment horizontal="center" vertical="center"/>
    </xf>
    <xf numFmtId="0" fontId="28" fillId="6" borderId="16" xfId="0" applyFont="1" applyFill="1" applyBorder="1" applyAlignment="1" applyProtection="1">
      <alignment horizontal="center" vertical="center"/>
    </xf>
    <xf numFmtId="2" fontId="8" fillId="9" borderId="13" xfId="0" applyNumberFormat="1" applyFont="1" applyFill="1" applyBorder="1" applyAlignment="1" applyProtection="1">
      <alignment horizontal="center" vertical="center"/>
    </xf>
    <xf numFmtId="1" fontId="8" fillId="7" borderId="4" xfId="0" applyNumberFormat="1" applyFont="1" applyFill="1" applyBorder="1" applyAlignment="1" applyProtection="1">
      <alignment horizontal="center" vertical="center"/>
    </xf>
    <xf numFmtId="0" fontId="28" fillId="6" borderId="40" xfId="0" applyFont="1" applyFill="1" applyBorder="1" applyProtection="1"/>
    <xf numFmtId="2" fontId="28" fillId="6" borderId="13" xfId="0" applyNumberFormat="1" applyFont="1" applyFill="1" applyBorder="1" applyAlignment="1" applyProtection="1">
      <alignment horizontal="center" vertical="center"/>
    </xf>
    <xf numFmtId="0" fontId="54" fillId="0" borderId="0" xfId="0" applyFont="1"/>
    <xf numFmtId="1" fontId="39" fillId="8" borderId="11" xfId="0" applyNumberFormat="1" applyFont="1" applyFill="1" applyBorder="1" applyAlignment="1" applyProtection="1">
      <alignment horizontal="center" vertical="center"/>
    </xf>
    <xf numFmtId="0" fontId="14" fillId="8" borderId="32" xfId="0" applyFont="1" applyFill="1" applyBorder="1" applyAlignment="1" applyProtection="1">
      <alignment horizontal="center" vertical="center"/>
    </xf>
    <xf numFmtId="0" fontId="41" fillId="8" borderId="32" xfId="0" applyFont="1" applyFill="1" applyBorder="1" applyAlignment="1" applyProtection="1">
      <alignment horizontal="center" vertical="center"/>
    </xf>
    <xf numFmtId="167" fontId="8" fillId="6" borderId="40" xfId="0" applyNumberFormat="1" applyFont="1" applyFill="1" applyBorder="1" applyAlignment="1" applyProtection="1">
      <alignment horizontal="center" vertical="center"/>
    </xf>
    <xf numFmtId="167" fontId="8" fillId="6" borderId="32" xfId="0" applyNumberFormat="1" applyFont="1" applyFill="1" applyBorder="1" applyAlignment="1" applyProtection="1">
      <alignment horizontal="center" vertical="center"/>
    </xf>
    <xf numFmtId="167" fontId="8" fillId="6" borderId="19" xfId="0" applyNumberFormat="1" applyFont="1" applyFill="1" applyBorder="1" applyAlignment="1" applyProtection="1">
      <alignment horizontal="center" vertical="center"/>
    </xf>
    <xf numFmtId="167" fontId="8" fillId="6" borderId="37" xfId="0" applyNumberFormat="1" applyFont="1" applyFill="1" applyBorder="1" applyAlignment="1" applyProtection="1">
      <alignment horizontal="center" vertical="center"/>
    </xf>
    <xf numFmtId="167" fontId="8" fillId="6" borderId="5" xfId="0" applyNumberFormat="1" applyFont="1" applyFill="1" applyBorder="1" applyAlignment="1" applyProtection="1">
      <alignment horizontal="center" vertical="center"/>
    </xf>
    <xf numFmtId="2" fontId="40" fillId="0" borderId="0" xfId="0" applyNumberFormat="1" applyFont="1" applyAlignment="1" applyProtection="1">
      <alignment horizontal="center"/>
      <protection hidden="1"/>
    </xf>
    <xf numFmtId="167" fontId="33" fillId="4" borderId="1" xfId="0" applyNumberFormat="1" applyFont="1" applyFill="1" applyBorder="1" applyAlignment="1" applyProtection="1">
      <alignment horizontal="center" vertical="center"/>
      <protection locked="0" hidden="1"/>
    </xf>
    <xf numFmtId="167" fontId="33" fillId="4" borderId="51" xfId="0" applyNumberFormat="1" applyFont="1" applyFill="1" applyBorder="1" applyAlignment="1" applyProtection="1">
      <alignment horizontal="center" vertical="center"/>
      <protection locked="0" hidden="1"/>
    </xf>
    <xf numFmtId="0" fontId="28" fillId="6" borderId="9" xfId="0" applyFont="1" applyFill="1" applyBorder="1" applyAlignment="1" applyProtection="1">
      <alignment horizontal="center" vertical="center"/>
    </xf>
    <xf numFmtId="0" fontId="19" fillId="0" borderId="0" xfId="0" applyFont="1" applyFill="1" applyProtection="1"/>
    <xf numFmtId="0" fontId="28" fillId="6" borderId="8" xfId="0" applyFont="1" applyFill="1" applyBorder="1" applyAlignment="1" applyProtection="1">
      <alignment horizontal="center" vertical="center"/>
    </xf>
    <xf numFmtId="0" fontId="8" fillId="7" borderId="72" xfId="0" applyFont="1" applyFill="1" applyBorder="1" applyAlignment="1" applyProtection="1">
      <alignment horizontal="center" vertical="center"/>
    </xf>
    <xf numFmtId="0" fontId="8" fillId="7" borderId="73" xfId="0" applyFont="1" applyFill="1" applyBorder="1" applyAlignment="1" applyProtection="1">
      <alignment horizontal="center" vertical="center"/>
    </xf>
    <xf numFmtId="0" fontId="28" fillId="6" borderId="17" xfId="0" applyFont="1" applyFill="1" applyBorder="1" applyAlignment="1" applyProtection="1">
      <alignment horizontal="center" vertical="center"/>
    </xf>
    <xf numFmtId="0" fontId="8" fillId="7" borderId="71" xfId="0" applyFont="1" applyFill="1" applyBorder="1" applyAlignment="1" applyProtection="1">
      <alignment horizontal="center" vertical="center"/>
    </xf>
    <xf numFmtId="1" fontId="28" fillId="8" borderId="12" xfId="0" applyNumberFormat="1" applyFont="1" applyFill="1" applyBorder="1" applyAlignment="1" applyProtection="1">
      <alignment horizontal="center" vertical="center"/>
      <protection hidden="1"/>
    </xf>
    <xf numFmtId="1" fontId="46" fillId="8" borderId="6" xfId="0" applyNumberFormat="1" applyFont="1" applyFill="1" applyBorder="1" applyAlignment="1" applyProtection="1">
      <alignment horizontal="center" vertical="center"/>
      <protection hidden="1"/>
    </xf>
    <xf numFmtId="1" fontId="28" fillId="8" borderId="33" xfId="0" applyNumberFormat="1" applyFont="1" applyFill="1" applyBorder="1" applyAlignment="1" applyProtection="1">
      <alignment horizontal="center" vertical="center"/>
      <protection hidden="1"/>
    </xf>
    <xf numFmtId="0" fontId="40" fillId="8" borderId="38" xfId="0" applyFont="1" applyFill="1" applyBorder="1" applyAlignment="1" applyProtection="1">
      <alignment horizontal="center" vertical="center" wrapText="1"/>
      <protection hidden="1"/>
    </xf>
    <xf numFmtId="0" fontId="40" fillId="8" borderId="22" xfId="0" applyFont="1" applyFill="1" applyBorder="1" applyAlignment="1" applyProtection="1">
      <alignment horizontal="center" vertical="center" wrapText="1"/>
      <protection hidden="1"/>
    </xf>
    <xf numFmtId="0" fontId="28" fillId="9" borderId="16" xfId="0" applyFont="1" applyFill="1" applyBorder="1" applyAlignment="1" applyProtection="1">
      <alignment wrapText="1"/>
    </xf>
    <xf numFmtId="0" fontId="28" fillId="9" borderId="16" xfId="0" applyFont="1" applyFill="1" applyBorder="1" applyAlignment="1" applyProtection="1">
      <alignment vertical="center" wrapText="1"/>
    </xf>
    <xf numFmtId="0" fontId="28" fillId="9" borderId="44" xfId="0" applyFont="1" applyFill="1" applyBorder="1" applyAlignment="1" applyProtection="1">
      <alignment horizontal="center" vertical="center"/>
    </xf>
    <xf numFmtId="0" fontId="28" fillId="9" borderId="35" xfId="0" applyFont="1" applyFill="1" applyBorder="1" applyAlignment="1" applyProtection="1">
      <alignment horizontal="center" vertical="center"/>
    </xf>
    <xf numFmtId="166" fontId="46" fillId="8" borderId="16" xfId="0" applyNumberFormat="1" applyFont="1" applyFill="1" applyBorder="1" applyAlignment="1" applyProtection="1">
      <alignment horizontal="center" vertical="center"/>
      <protection hidden="1"/>
    </xf>
    <xf numFmtId="2" fontId="57" fillId="8" borderId="24" xfId="0" applyNumberFormat="1" applyFont="1" applyFill="1" applyBorder="1" applyAlignment="1" applyProtection="1">
      <alignment horizontal="center" vertical="center"/>
      <protection hidden="1"/>
    </xf>
    <xf numFmtId="0" fontId="28" fillId="8" borderId="35" xfId="0" applyFont="1" applyFill="1" applyBorder="1" applyAlignment="1" applyProtection="1">
      <alignment horizontal="center" vertical="center"/>
    </xf>
    <xf numFmtId="0" fontId="8" fillId="7" borderId="48" xfId="0" applyFont="1" applyFill="1" applyBorder="1" applyAlignment="1" applyProtection="1">
      <alignment horizontal="center" vertical="center"/>
    </xf>
    <xf numFmtId="0" fontId="8" fillId="9" borderId="18" xfId="0" applyFont="1" applyFill="1" applyBorder="1" applyAlignment="1" applyProtection="1">
      <alignment horizontal="center" vertical="center"/>
    </xf>
    <xf numFmtId="0" fontId="28" fillId="6" borderId="31" xfId="0" applyFont="1" applyFill="1" applyBorder="1" applyAlignment="1" applyProtection="1">
      <alignment vertical="top" wrapText="1"/>
    </xf>
    <xf numFmtId="165" fontId="28" fillId="6" borderId="30" xfId="0" applyNumberFormat="1" applyFont="1" applyFill="1" applyBorder="1" applyAlignment="1" applyProtection="1">
      <alignment horizontal="center" vertical="center"/>
    </xf>
    <xf numFmtId="1" fontId="46" fillId="8" borderId="7" xfId="0" applyNumberFormat="1" applyFont="1" applyFill="1" applyBorder="1" applyAlignment="1" applyProtection="1">
      <alignment horizontal="center" vertical="center"/>
      <protection hidden="1"/>
    </xf>
    <xf numFmtId="1" fontId="28" fillId="8" borderId="9" xfId="0" applyNumberFormat="1" applyFont="1" applyFill="1" applyBorder="1" applyAlignment="1" applyProtection="1">
      <alignment horizontal="center" vertical="center"/>
      <protection hidden="1"/>
    </xf>
    <xf numFmtId="1" fontId="46" fillId="8" borderId="7" xfId="0" applyNumberFormat="1" applyFont="1" applyFill="1" applyBorder="1" applyAlignment="1" applyProtection="1">
      <alignment horizontal="center" vertical="center"/>
    </xf>
    <xf numFmtId="1" fontId="46" fillId="8" borderId="11" xfId="0" applyNumberFormat="1" applyFont="1" applyFill="1" applyBorder="1" applyAlignment="1" applyProtection="1">
      <alignment horizontal="center" vertical="center"/>
    </xf>
    <xf numFmtId="2" fontId="46" fillId="8" borderId="7" xfId="0" applyNumberFormat="1" applyFont="1" applyFill="1" applyBorder="1" applyAlignment="1" applyProtection="1">
      <alignment horizontal="center" vertical="center"/>
    </xf>
    <xf numFmtId="2" fontId="46" fillId="8" borderId="9" xfId="0" applyNumberFormat="1" applyFont="1" applyFill="1" applyBorder="1" applyAlignment="1" applyProtection="1">
      <alignment horizontal="center" vertical="center"/>
    </xf>
    <xf numFmtId="165" fontId="28" fillId="8" borderId="22" xfId="0" applyNumberFormat="1" applyFont="1" applyFill="1" applyBorder="1" applyAlignment="1" applyProtection="1">
      <alignment horizontal="center" vertical="center"/>
    </xf>
    <xf numFmtId="0" fontId="28" fillId="6" borderId="32" xfId="0" applyFont="1" applyFill="1" applyBorder="1" applyAlignment="1" applyProtection="1">
      <alignment horizontal="center" vertical="center"/>
    </xf>
    <xf numFmtId="167" fontId="33" fillId="4" borderId="32" xfId="0" applyNumberFormat="1" applyFont="1" applyFill="1" applyBorder="1" applyAlignment="1" applyProtection="1">
      <alignment horizontal="center" vertical="center"/>
      <protection locked="0" hidden="1"/>
    </xf>
    <xf numFmtId="167" fontId="33" fillId="4" borderId="33" xfId="0" applyNumberFormat="1" applyFont="1" applyFill="1" applyBorder="1" applyAlignment="1" applyProtection="1">
      <alignment horizontal="center" vertical="center"/>
      <protection locked="0" hidden="1"/>
    </xf>
    <xf numFmtId="167" fontId="33" fillId="4" borderId="49" xfId="0" applyNumberFormat="1" applyFont="1" applyFill="1" applyBorder="1" applyAlignment="1" applyProtection="1">
      <alignment horizontal="center" vertical="center"/>
      <protection locked="0" hidden="1"/>
    </xf>
    <xf numFmtId="167" fontId="33" fillId="4" borderId="56" xfId="0" applyNumberFormat="1" applyFont="1" applyFill="1" applyBorder="1" applyAlignment="1" applyProtection="1">
      <alignment horizontal="center" vertical="center"/>
      <protection locked="0" hidden="1"/>
    </xf>
    <xf numFmtId="1" fontId="46" fillId="8" borderId="47" xfId="0" applyNumberFormat="1" applyFont="1" applyFill="1" applyBorder="1" applyAlignment="1" applyProtection="1">
      <alignment horizontal="center" vertical="center"/>
      <protection hidden="1"/>
    </xf>
    <xf numFmtId="1" fontId="55" fillId="8" borderId="51" xfId="0" applyNumberFormat="1" applyFont="1" applyFill="1" applyBorder="1" applyAlignment="1" applyProtection="1">
      <alignment horizontal="center" vertical="center"/>
      <protection hidden="1"/>
    </xf>
    <xf numFmtId="1" fontId="46" fillId="8" borderId="59" xfId="0" applyNumberFormat="1" applyFont="1" applyFill="1" applyBorder="1" applyAlignment="1" applyProtection="1">
      <alignment horizontal="center" vertical="center"/>
      <protection hidden="1"/>
    </xf>
    <xf numFmtId="1" fontId="55" fillId="8" borderId="34" xfId="0" applyNumberFormat="1" applyFont="1" applyFill="1" applyBorder="1" applyAlignment="1" applyProtection="1">
      <alignment horizontal="center" vertical="center"/>
      <protection hidden="1"/>
    </xf>
    <xf numFmtId="1" fontId="28" fillId="8" borderId="47" xfId="0" applyNumberFormat="1" applyFont="1" applyFill="1" applyBorder="1" applyAlignment="1" applyProtection="1">
      <alignment horizontal="center" vertical="center"/>
      <protection hidden="1"/>
    </xf>
    <xf numFmtId="1" fontId="28" fillId="8" borderId="3" xfId="0" applyNumberFormat="1" applyFont="1" applyFill="1" applyBorder="1" applyAlignment="1" applyProtection="1">
      <alignment horizontal="center" vertical="center"/>
      <protection hidden="1"/>
    </xf>
    <xf numFmtId="1" fontId="55" fillId="8" borderId="10" xfId="0" applyNumberFormat="1" applyFont="1" applyFill="1" applyBorder="1" applyAlignment="1" applyProtection="1">
      <alignment horizontal="center" vertical="center"/>
      <protection hidden="1"/>
    </xf>
    <xf numFmtId="1" fontId="28" fillId="8" borderId="59" xfId="0" applyNumberFormat="1" applyFont="1" applyFill="1" applyBorder="1" applyAlignment="1" applyProtection="1">
      <alignment horizontal="center" vertical="center"/>
      <protection hidden="1"/>
    </xf>
    <xf numFmtId="1" fontId="40" fillId="8" borderId="22" xfId="0" applyNumberFormat="1" applyFont="1" applyFill="1" applyBorder="1" applyAlignment="1" applyProtection="1">
      <alignment horizontal="center" vertical="center" wrapText="1"/>
      <protection hidden="1"/>
    </xf>
    <xf numFmtId="2" fontId="40" fillId="8" borderId="22" xfId="0" applyNumberFormat="1" applyFont="1" applyFill="1" applyBorder="1" applyAlignment="1" applyProtection="1">
      <alignment horizontal="center" vertical="center"/>
    </xf>
    <xf numFmtId="0" fontId="40" fillId="8" borderId="22" xfId="0" applyFont="1" applyFill="1" applyBorder="1" applyAlignment="1" applyProtection="1">
      <alignment horizontal="center" vertical="center"/>
    </xf>
    <xf numFmtId="0" fontId="43" fillId="8" borderId="11" xfId="0" applyFont="1" applyFill="1" applyBorder="1" applyAlignment="1" applyProtection="1">
      <alignment horizontal="center" vertical="center" wrapText="1"/>
      <protection hidden="1"/>
    </xf>
    <xf numFmtId="0" fontId="53" fillId="8" borderId="32" xfId="0" applyFont="1" applyFill="1" applyBorder="1" applyAlignment="1" applyProtection="1">
      <alignment horizontal="center" vertical="center" wrapText="1"/>
      <protection hidden="1"/>
    </xf>
    <xf numFmtId="0" fontId="43" fillId="8" borderId="12" xfId="0" applyFont="1" applyFill="1" applyBorder="1" applyAlignment="1" applyProtection="1">
      <alignment horizontal="center" vertical="center" wrapText="1"/>
      <protection hidden="1"/>
    </xf>
    <xf numFmtId="0" fontId="43" fillId="8" borderId="5" xfId="0" applyFont="1" applyFill="1" applyBorder="1" applyAlignment="1" applyProtection="1">
      <alignment horizontal="center" vertical="center" wrapText="1"/>
      <protection hidden="1"/>
    </xf>
    <xf numFmtId="0" fontId="9" fillId="8" borderId="22"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2" fontId="45" fillId="8" borderId="22" xfId="0" applyNumberFormat="1" applyFont="1" applyFill="1" applyBorder="1" applyAlignment="1" applyProtection="1">
      <alignment horizontal="center" vertical="center" wrapText="1"/>
      <protection hidden="1"/>
    </xf>
    <xf numFmtId="0" fontId="42" fillId="0" borderId="0" xfId="0" applyFont="1" applyBorder="1" applyAlignment="1">
      <alignment horizontal="center" vertical="center"/>
    </xf>
    <xf numFmtId="0" fontId="42" fillId="0" borderId="0" xfId="0" applyFont="1" applyAlignment="1">
      <alignment horizontal="center" vertical="center"/>
    </xf>
    <xf numFmtId="0" fontId="42" fillId="0" borderId="0" xfId="0" applyFont="1" applyFill="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24" xfId="0" applyFont="1" applyBorder="1" applyAlignment="1">
      <alignment horizontal="center" vertical="center"/>
    </xf>
    <xf numFmtId="0" fontId="58" fillId="0" borderId="0" xfId="0" applyFont="1" applyBorder="1" applyAlignment="1">
      <alignment horizontal="center" vertical="center"/>
    </xf>
    <xf numFmtId="0" fontId="58" fillId="0" borderId="1" xfId="0" applyFont="1" applyFill="1" applyBorder="1" applyAlignment="1">
      <alignment horizontal="center" vertical="center" wrapText="1"/>
    </xf>
    <xf numFmtId="164" fontId="58" fillId="3" borderId="1" xfId="0" applyNumberFormat="1" applyFont="1" applyFill="1" applyBorder="1" applyAlignment="1">
      <alignment horizontal="center" vertical="center" wrapText="1"/>
    </xf>
    <xf numFmtId="0" fontId="58" fillId="0" borderId="0" xfId="0" applyFont="1" applyFill="1" applyBorder="1" applyAlignment="1">
      <alignment horizontal="center" vertical="center"/>
    </xf>
    <xf numFmtId="0" fontId="42" fillId="0" borderId="21" xfId="0" applyFont="1" applyBorder="1" applyAlignment="1">
      <alignment horizontal="center" vertical="center"/>
    </xf>
    <xf numFmtId="0" fontId="42" fillId="0" borderId="29" xfId="0" applyFont="1" applyBorder="1" applyAlignment="1">
      <alignment horizontal="center" vertical="center"/>
    </xf>
    <xf numFmtId="0" fontId="42" fillId="23" borderId="11" xfId="0" applyFont="1" applyFill="1" applyBorder="1" applyAlignment="1">
      <alignment horizontal="center" vertical="center" wrapText="1"/>
    </xf>
    <xf numFmtId="164" fontId="58" fillId="0" borderId="0" xfId="0" applyNumberFormat="1" applyFont="1" applyBorder="1" applyAlignment="1">
      <alignment horizontal="center" vertical="center"/>
    </xf>
    <xf numFmtId="0" fontId="42" fillId="23" borderId="12" xfId="0" applyFont="1" applyFill="1" applyBorder="1" applyAlignment="1">
      <alignment horizontal="center" vertical="center" wrapText="1"/>
    </xf>
    <xf numFmtId="0" fontId="42" fillId="23" borderId="5" xfId="0" applyFont="1" applyFill="1" applyBorder="1" applyAlignment="1">
      <alignment horizontal="center" vertical="center"/>
    </xf>
    <xf numFmtId="185" fontId="42" fillId="23" borderId="5" xfId="0" applyNumberFormat="1" applyFont="1" applyFill="1" applyBorder="1" applyAlignment="1">
      <alignment horizontal="center" vertical="center"/>
    </xf>
    <xf numFmtId="0" fontId="42" fillId="23" borderId="6" xfId="0" applyFont="1" applyFill="1" applyBorder="1" applyAlignment="1">
      <alignment horizontal="center" vertical="center"/>
    </xf>
    <xf numFmtId="0" fontId="58" fillId="0" borderId="21" xfId="0" applyFont="1" applyFill="1" applyBorder="1" applyAlignment="1">
      <alignment horizontal="center" vertical="center"/>
    </xf>
    <xf numFmtId="164" fontId="58" fillId="0" borderId="29" xfId="0" applyNumberFormat="1" applyFont="1" applyBorder="1" applyAlignment="1">
      <alignment horizontal="center" vertical="center"/>
    </xf>
    <xf numFmtId="0" fontId="58" fillId="0" borderId="21" xfId="0" applyFont="1" applyBorder="1" applyAlignment="1">
      <alignment horizontal="center" vertical="center"/>
    </xf>
    <xf numFmtId="0" fontId="58" fillId="0" borderId="29" xfId="0" applyFont="1" applyBorder="1" applyAlignment="1">
      <alignment horizontal="center" vertical="center"/>
    </xf>
    <xf numFmtId="0" fontId="58" fillId="3" borderId="0" xfId="0" applyFont="1" applyFill="1" applyBorder="1" applyAlignment="1">
      <alignment horizontal="center" vertical="center"/>
    </xf>
    <xf numFmtId="165" fontId="58" fillId="3" borderId="0" xfId="0" applyNumberFormat="1" applyFont="1" applyFill="1" applyBorder="1" applyAlignment="1" applyProtection="1">
      <alignment horizontal="center" vertical="center" wrapText="1"/>
      <protection locked="0"/>
    </xf>
    <xf numFmtId="0" fontId="58" fillId="0" borderId="1" xfId="0" applyFont="1" applyFill="1" applyBorder="1" applyAlignment="1" applyProtection="1">
      <alignment horizontal="center" vertical="center" wrapText="1"/>
      <protection locked="0"/>
    </xf>
    <xf numFmtId="1" fontId="58" fillId="0" borderId="1" xfId="0" applyNumberFormat="1" applyFont="1" applyFill="1" applyBorder="1" applyAlignment="1" applyProtection="1">
      <alignment horizontal="center" vertical="center" wrapText="1"/>
      <protection locked="0"/>
    </xf>
    <xf numFmtId="0" fontId="42" fillId="3" borderId="0" xfId="0" applyFont="1" applyFill="1" applyBorder="1" applyAlignment="1">
      <alignment horizontal="center" vertical="center"/>
    </xf>
    <xf numFmtId="2" fontId="58" fillId="3" borderId="0" xfId="0" applyNumberFormat="1" applyFont="1" applyFill="1" applyBorder="1" applyAlignment="1" applyProtection="1">
      <alignment horizontal="center" vertical="center" wrapText="1"/>
      <protection locked="0"/>
    </xf>
    <xf numFmtId="0" fontId="58" fillId="0" borderId="5" xfId="0" applyFont="1" applyFill="1" applyBorder="1" applyAlignment="1" applyProtection="1">
      <alignment horizontal="center" vertical="center" wrapText="1"/>
      <protection locked="0"/>
    </xf>
    <xf numFmtId="1" fontId="58" fillId="0" borderId="5" xfId="0" applyNumberFormat="1" applyFont="1" applyFill="1" applyBorder="1" applyAlignment="1" applyProtection="1">
      <alignment horizontal="center" vertical="center" wrapText="1"/>
      <protection locked="0"/>
    </xf>
    <xf numFmtId="0" fontId="42" fillId="0" borderId="0" xfId="0" applyFont="1" applyProtection="1"/>
    <xf numFmtId="0" fontId="42" fillId="0" borderId="0" xfId="0" applyFont="1" applyBorder="1" applyProtection="1"/>
    <xf numFmtId="0" fontId="42" fillId="0" borderId="58" xfId="0" applyFont="1" applyBorder="1" applyAlignment="1">
      <alignment horizontal="center" vertical="center"/>
    </xf>
    <xf numFmtId="0" fontId="42" fillId="0" borderId="18" xfId="0" applyFont="1" applyBorder="1" applyAlignment="1">
      <alignment horizontal="center" vertical="center"/>
    </xf>
    <xf numFmtId="0" fontId="42" fillId="0" borderId="57" xfId="0" applyFont="1" applyBorder="1" applyAlignment="1">
      <alignment horizontal="center" vertical="center"/>
    </xf>
    <xf numFmtId="0" fontId="42" fillId="0" borderId="21" xfId="0" applyFont="1" applyBorder="1" applyProtection="1"/>
    <xf numFmtId="0" fontId="21" fillId="0" borderId="0" xfId="0" applyFont="1" applyBorder="1" applyAlignment="1" applyProtection="1">
      <alignment vertical="center" textRotation="90"/>
    </xf>
    <xf numFmtId="0" fontId="58" fillId="0" borderId="0" xfId="0" applyFont="1" applyBorder="1" applyAlignment="1" applyProtection="1">
      <alignment horizontal="center"/>
    </xf>
    <xf numFmtId="0" fontId="42" fillId="0" borderId="0" xfId="0" applyFont="1" applyBorder="1" applyAlignment="1" applyProtection="1"/>
    <xf numFmtId="0" fontId="42" fillId="0" borderId="28" xfId="0" applyFont="1" applyBorder="1" applyProtection="1"/>
    <xf numFmtId="0" fontId="42" fillId="0" borderId="23" xfId="0" applyFont="1" applyBorder="1" applyAlignment="1" applyProtection="1">
      <alignment horizontal="center" vertical="center"/>
    </xf>
    <xf numFmtId="0" fontId="42" fillId="0" borderId="3" xfId="0" applyFont="1" applyBorder="1" applyAlignment="1">
      <alignment horizontal="center" vertical="center"/>
    </xf>
    <xf numFmtId="0" fontId="42" fillId="3" borderId="2" xfId="0" applyFont="1" applyFill="1" applyBorder="1" applyAlignment="1">
      <alignment horizontal="center" vertical="center"/>
    </xf>
    <xf numFmtId="0" fontId="42" fillId="0" borderId="10" xfId="0" applyFont="1" applyBorder="1" applyAlignment="1">
      <alignment horizontal="center" vertical="center"/>
    </xf>
    <xf numFmtId="0" fontId="58" fillId="22" borderId="11" xfId="0" applyFont="1" applyFill="1" applyBorder="1" applyAlignment="1" applyProtection="1">
      <alignment horizontal="center" vertical="center"/>
    </xf>
    <xf numFmtId="166" fontId="58" fillId="22" borderId="32" xfId="0" applyNumberFormat="1" applyFont="1" applyFill="1" applyBorder="1" applyAlignment="1" applyProtection="1">
      <alignment horizontal="center" vertical="center"/>
    </xf>
    <xf numFmtId="0" fontId="58" fillId="22" borderId="3" xfId="0" applyFont="1" applyFill="1" applyBorder="1" applyAlignment="1" applyProtection="1">
      <alignment horizontal="center" vertical="center"/>
    </xf>
    <xf numFmtId="166" fontId="58" fillId="22" borderId="2" xfId="0" applyNumberFormat="1" applyFont="1" applyFill="1" applyBorder="1" applyAlignment="1" applyProtection="1">
      <alignment horizontal="center" vertical="center"/>
    </xf>
    <xf numFmtId="165" fontId="42" fillId="3" borderId="2" xfId="0" applyNumberFormat="1" applyFont="1" applyFill="1" applyBorder="1" applyAlignment="1">
      <alignment horizontal="center" vertical="center"/>
    </xf>
    <xf numFmtId="0" fontId="42" fillId="0" borderId="29" xfId="0" applyFont="1" applyBorder="1" applyProtection="1"/>
    <xf numFmtId="166" fontId="42" fillId="3" borderId="2" xfId="0" applyNumberFormat="1" applyFont="1" applyFill="1" applyBorder="1" applyAlignment="1">
      <alignment horizontal="center" vertical="center"/>
    </xf>
    <xf numFmtId="0" fontId="42" fillId="0" borderId="12" xfId="0" applyFont="1" applyBorder="1" applyAlignment="1">
      <alignment horizontal="center" vertical="center"/>
    </xf>
    <xf numFmtId="0" fontId="42" fillId="3" borderId="5" xfId="0" applyFont="1" applyFill="1" applyBorder="1" applyAlignment="1">
      <alignment horizontal="center" vertical="center"/>
    </xf>
    <xf numFmtId="0" fontId="42" fillId="0" borderId="6" xfId="0" applyFont="1" applyBorder="1" applyAlignment="1">
      <alignment horizontal="center" vertical="center"/>
    </xf>
    <xf numFmtId="0" fontId="58" fillId="22" borderId="5" xfId="0" applyFont="1" applyFill="1" applyBorder="1" applyAlignment="1" applyProtection="1">
      <alignment horizontal="center" vertical="center"/>
    </xf>
    <xf numFmtId="0" fontId="42" fillId="0" borderId="21" xfId="0" applyFont="1" applyBorder="1" applyAlignment="1" applyProtection="1">
      <alignment horizontal="center"/>
    </xf>
    <xf numFmtId="0" fontId="42" fillId="0" borderId="29"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0" xfId="0" applyFont="1" applyBorder="1" applyAlignment="1" applyProtection="1">
      <alignment horizontal="center" vertical="center"/>
    </xf>
    <xf numFmtId="0" fontId="58"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58" fillId="0" borderId="0" xfId="0" applyNumberFormat="1" applyFont="1" applyFill="1" applyBorder="1" applyAlignment="1" applyProtection="1">
      <alignment horizontal="center" vertical="center" wrapText="1"/>
    </xf>
    <xf numFmtId="164" fontId="58" fillId="0" borderId="0" xfId="0" applyNumberFormat="1" applyFont="1" applyFill="1" applyBorder="1" applyAlignment="1" applyProtection="1">
      <alignment horizontal="center" vertical="center"/>
    </xf>
    <xf numFmtId="14" fontId="58" fillId="0" borderId="0" xfId="0" applyNumberFormat="1" applyFont="1" applyFill="1" applyBorder="1" applyAlignment="1" applyProtection="1">
      <alignment horizontal="center" vertical="center" wrapText="1"/>
    </xf>
    <xf numFmtId="0" fontId="42" fillId="22" borderId="40" xfId="0" applyFont="1" applyFill="1" applyBorder="1" applyAlignment="1" applyProtection="1">
      <alignment horizontal="center" vertical="center" wrapText="1"/>
    </xf>
    <xf numFmtId="0" fontId="52" fillId="22" borderId="32" xfId="0" applyFont="1" applyFill="1" applyBorder="1" applyAlignment="1">
      <alignment horizontal="center" vertical="center" wrapText="1"/>
    </xf>
    <xf numFmtId="0" fontId="42" fillId="22" borderId="19" xfId="0" applyFont="1" applyFill="1" applyBorder="1" applyAlignment="1" applyProtection="1">
      <alignment horizontal="center" vertical="center" wrapText="1"/>
    </xf>
    <xf numFmtId="0" fontId="52" fillId="22" borderId="2" xfId="0" applyFont="1" applyFill="1" applyBorder="1" applyAlignment="1">
      <alignment horizontal="center" vertical="center" wrapText="1"/>
    </xf>
    <xf numFmtId="0" fontId="52" fillId="22" borderId="37" xfId="0" applyFont="1" applyFill="1" applyBorder="1" applyAlignment="1">
      <alignment horizontal="center" vertical="center" wrapText="1"/>
    </xf>
    <xf numFmtId="0" fontId="52" fillId="22" borderId="5" xfId="0" applyFont="1" applyFill="1" applyBorder="1" applyAlignment="1">
      <alignment vertical="center" wrapText="1"/>
    </xf>
    <xf numFmtId="0" fontId="42" fillId="0" borderId="25" xfId="0" applyFont="1" applyBorder="1" applyProtection="1"/>
    <xf numFmtId="0" fontId="42" fillId="0" borderId="26" xfId="0" applyFont="1" applyBorder="1" applyProtection="1"/>
    <xf numFmtId="0" fontId="42" fillId="0" borderId="11" xfId="0" applyFont="1" applyFill="1" applyBorder="1" applyAlignment="1">
      <alignment horizontal="center"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3"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0" xfId="0" applyFont="1" applyBorder="1" applyAlignment="1" applyProtection="1">
      <alignment horizontal="center" vertical="center"/>
    </xf>
    <xf numFmtId="0" fontId="42" fillId="0" borderId="55" xfId="0" applyFont="1" applyBorder="1" applyProtection="1"/>
    <xf numFmtId="0" fontId="42" fillId="0" borderId="28" xfId="0" applyFont="1" applyBorder="1" applyAlignment="1" applyProtection="1">
      <alignment horizontal="center" vertical="center"/>
    </xf>
    <xf numFmtId="0" fontId="43" fillId="0" borderId="52" xfId="0" applyFont="1" applyBorder="1" applyAlignment="1">
      <alignment horizontal="center" vertical="center"/>
    </xf>
    <xf numFmtId="0" fontId="43" fillId="0" borderId="50" xfId="0" applyFont="1" applyBorder="1" applyAlignment="1">
      <alignment horizontal="center" vertical="center"/>
    </xf>
    <xf numFmtId="0" fontId="43" fillId="0" borderId="50" xfId="0" applyFont="1" applyBorder="1" applyAlignment="1">
      <alignment horizontal="center" vertical="center" wrapText="1"/>
    </xf>
    <xf numFmtId="0" fontId="43" fillId="0" borderId="50" xfId="0" applyFont="1" applyBorder="1" applyAlignment="1" applyProtection="1">
      <alignment horizontal="center" vertical="center" wrapText="1"/>
    </xf>
    <xf numFmtId="0" fontId="43" fillId="0" borderId="53" xfId="0" applyFont="1" applyBorder="1" applyAlignment="1">
      <alignment horizontal="center" vertical="center" wrapText="1"/>
    </xf>
    <xf numFmtId="0" fontId="42" fillId="0" borderId="32" xfId="0" applyFont="1" applyBorder="1" applyAlignment="1">
      <alignment horizontal="center" vertical="center"/>
    </xf>
    <xf numFmtId="0" fontId="42" fillId="0" borderId="2" xfId="0" applyFont="1" applyBorder="1" applyAlignment="1">
      <alignment horizontal="center" vertical="center"/>
    </xf>
    <xf numFmtId="0" fontId="42" fillId="0" borderId="5" xfId="0" applyFont="1" applyBorder="1" applyAlignment="1">
      <alignment horizontal="center" vertical="center"/>
    </xf>
    <xf numFmtId="0" fontId="68" fillId="0" borderId="0" xfId="0" applyFont="1" applyAlignment="1">
      <alignment horizontal="center" vertical="center"/>
    </xf>
    <xf numFmtId="0" fontId="28" fillId="6" borderId="40" xfId="0" applyFont="1" applyFill="1" applyBorder="1" applyAlignment="1" applyProtection="1">
      <alignment horizontal="center" vertical="center"/>
    </xf>
    <xf numFmtId="0" fontId="28" fillId="6" borderId="33" xfId="0" applyFont="1" applyFill="1" applyBorder="1" applyAlignment="1" applyProtection="1">
      <alignment horizontal="center" vertical="center"/>
    </xf>
    <xf numFmtId="167" fontId="8" fillId="6" borderId="33" xfId="0" applyNumberFormat="1" applyFont="1" applyFill="1" applyBorder="1" applyAlignment="1" applyProtection="1">
      <alignment horizontal="center" vertical="center"/>
    </xf>
    <xf numFmtId="167" fontId="8" fillId="6" borderId="10" xfId="0" applyNumberFormat="1" applyFont="1" applyFill="1" applyBorder="1" applyAlignment="1" applyProtection="1">
      <alignment horizontal="center" vertical="center"/>
    </xf>
    <xf numFmtId="167" fontId="8" fillId="6" borderId="6" xfId="0" applyNumberFormat="1" applyFont="1" applyFill="1" applyBorder="1" applyAlignment="1" applyProtection="1">
      <alignment horizontal="center" vertical="center"/>
    </xf>
    <xf numFmtId="2" fontId="33" fillId="14" borderId="22" xfId="2" applyFont="1" applyBorder="1" applyAlignment="1" applyProtection="1">
      <alignment horizontal="center" vertical="center" wrapText="1"/>
      <protection locked="0" hidden="1"/>
    </xf>
    <xf numFmtId="0" fontId="69" fillId="0" borderId="0" xfId="0" applyFont="1" applyAlignment="1" applyProtection="1">
      <alignment vertical="center"/>
    </xf>
    <xf numFmtId="164" fontId="33" fillId="14" borderId="22" xfId="2" applyNumberFormat="1" applyFont="1" applyBorder="1" applyAlignment="1" applyProtection="1">
      <alignment horizontal="center" vertical="center" wrapText="1"/>
      <protection locked="0" hidden="1"/>
    </xf>
    <xf numFmtId="0" fontId="42" fillId="0" borderId="0" xfId="0" applyFont="1" applyBorder="1" applyAlignment="1">
      <alignment horizontal="center" vertical="center" wrapText="1"/>
    </xf>
    <xf numFmtId="0" fontId="58" fillId="0" borderId="0" xfId="0" applyFont="1" applyBorder="1" applyAlignment="1">
      <alignment horizontal="center" vertical="center" wrapText="1"/>
    </xf>
    <xf numFmtId="164" fontId="58" fillId="0"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42" fillId="23" borderId="32" xfId="0" applyFont="1" applyFill="1" applyBorder="1" applyAlignment="1">
      <alignment horizontal="center" vertical="center" wrapText="1"/>
    </xf>
    <xf numFmtId="185" fontId="42" fillId="23" borderId="32" xfId="0" applyNumberFormat="1" applyFont="1" applyFill="1" applyBorder="1" applyAlignment="1">
      <alignment horizontal="center" vertical="center" wrapText="1"/>
    </xf>
    <xf numFmtId="0" fontId="42" fillId="23" borderId="33" xfId="0" applyFont="1" applyFill="1" applyBorder="1" applyAlignment="1">
      <alignment horizontal="center" vertical="center" wrapText="1"/>
    </xf>
    <xf numFmtId="0" fontId="58" fillId="0" borderId="1" xfId="0" applyFont="1" applyBorder="1" applyAlignment="1">
      <alignment horizontal="center" vertical="center"/>
    </xf>
    <xf numFmtId="0" fontId="58" fillId="0" borderId="51" xfId="0" applyFont="1" applyBorder="1" applyAlignment="1">
      <alignment horizontal="center" vertical="center"/>
    </xf>
    <xf numFmtId="164" fontId="58" fillId="0" borderId="2" xfId="0" applyNumberFormat="1" applyFont="1" applyFill="1" applyBorder="1" applyAlignment="1">
      <alignment horizontal="center" vertical="center" wrapText="1"/>
    </xf>
    <xf numFmtId="0" fontId="58" fillId="0" borderId="2" xfId="0" applyFont="1" applyFill="1" applyBorder="1" applyAlignment="1">
      <alignment horizontal="center" vertical="center" wrapText="1"/>
    </xf>
    <xf numFmtId="164" fontId="58" fillId="3" borderId="2" xfId="0" applyNumberFormat="1" applyFont="1" applyFill="1" applyBorder="1" applyAlignment="1">
      <alignment horizontal="center" vertical="center" wrapText="1"/>
    </xf>
    <xf numFmtId="3" fontId="58" fillId="0" borderId="2" xfId="0" applyNumberFormat="1" applyFont="1" applyFill="1" applyBorder="1" applyAlignment="1">
      <alignment horizontal="center" vertical="center" wrapText="1"/>
    </xf>
    <xf numFmtId="164" fontId="58" fillId="0" borderId="2" xfId="0" applyNumberFormat="1" applyFont="1" applyFill="1" applyBorder="1" applyAlignment="1" applyProtection="1">
      <alignment horizontal="center" vertical="center" wrapText="1"/>
      <protection locked="0"/>
    </xf>
    <xf numFmtId="164" fontId="9" fillId="13" borderId="43" xfId="0" applyNumberFormat="1" applyFont="1" applyFill="1" applyBorder="1" applyAlignment="1" applyProtection="1">
      <alignment horizontal="center" vertical="center" wrapText="1"/>
    </xf>
    <xf numFmtId="185" fontId="9" fillId="9" borderId="2" xfId="0" applyNumberFormat="1" applyFont="1" applyFill="1" applyBorder="1" applyAlignment="1" applyProtection="1">
      <alignment horizontal="center" vertical="center"/>
    </xf>
    <xf numFmtId="166" fontId="36" fillId="9" borderId="68" xfId="0" applyNumberFormat="1" applyFont="1" applyFill="1" applyBorder="1" applyAlignment="1" applyProtection="1">
      <alignment horizontal="center" vertical="center" wrapText="1"/>
    </xf>
    <xf numFmtId="166" fontId="8" fillId="11" borderId="22" xfId="0" applyNumberFormat="1" applyFont="1" applyFill="1" applyBorder="1" applyAlignment="1" applyProtection="1">
      <alignment horizontal="center" vertical="center"/>
      <protection locked="0" hidden="1"/>
    </xf>
    <xf numFmtId="166" fontId="44" fillId="8" borderId="2" xfId="0" applyNumberFormat="1" applyFont="1" applyFill="1" applyBorder="1" applyAlignment="1" applyProtection="1">
      <alignment horizontal="center" vertical="center"/>
    </xf>
    <xf numFmtId="166" fontId="44" fillId="8" borderId="5" xfId="0" applyNumberFormat="1" applyFont="1" applyFill="1" applyBorder="1" applyAlignment="1" applyProtection="1">
      <alignment horizontal="center" vertical="center"/>
    </xf>
    <xf numFmtId="166" fontId="28" fillId="6" borderId="2" xfId="0" applyNumberFormat="1" applyFont="1" applyFill="1" applyBorder="1" applyAlignment="1" applyProtection="1">
      <alignment horizontal="center" vertical="center"/>
    </xf>
    <xf numFmtId="166" fontId="28" fillId="6" borderId="23" xfId="0" applyNumberFormat="1" applyFont="1" applyFill="1" applyBorder="1" applyAlignment="1" applyProtection="1">
      <alignment horizontal="center" vertical="center"/>
    </xf>
    <xf numFmtId="0" fontId="42" fillId="0" borderId="6" xfId="0" applyFont="1" applyBorder="1" applyAlignment="1">
      <alignment horizontal="center" vertical="center"/>
    </xf>
    <xf numFmtId="0" fontId="42" fillId="0" borderId="10" xfId="0" applyFont="1" applyBorder="1" applyAlignment="1">
      <alignment horizontal="center" vertical="center"/>
    </xf>
    <xf numFmtId="0" fontId="42" fillId="0" borderId="33" xfId="0" applyFont="1" applyBorder="1" applyAlignment="1">
      <alignment horizontal="center" vertical="center"/>
    </xf>
    <xf numFmtId="1" fontId="9" fillId="9" borderId="2" xfId="0" applyNumberFormat="1" applyFont="1" applyFill="1" applyBorder="1" applyAlignment="1" applyProtection="1">
      <alignment horizontal="center" vertical="center"/>
    </xf>
    <xf numFmtId="166" fontId="12" fillId="6" borderId="9" xfId="0" applyNumberFormat="1" applyFont="1" applyFill="1" applyBorder="1" applyAlignment="1" applyProtection="1">
      <alignment horizontal="right" vertical="center" wrapText="1"/>
    </xf>
    <xf numFmtId="166" fontId="12" fillId="6" borderId="8" xfId="0" applyNumberFormat="1" applyFont="1" applyFill="1" applyBorder="1" applyAlignment="1" applyProtection="1">
      <alignment horizontal="right" vertical="center" wrapText="1"/>
    </xf>
    <xf numFmtId="2" fontId="28" fillId="8" borderId="5" xfId="0" applyNumberFormat="1" applyFont="1" applyFill="1" applyBorder="1" applyAlignment="1" applyProtection="1">
      <alignment horizontal="center" vertical="center"/>
    </xf>
    <xf numFmtId="2" fontId="44" fillId="8" borderId="5" xfId="0" applyNumberFormat="1" applyFont="1" applyFill="1" applyBorder="1" applyAlignment="1" applyProtection="1">
      <alignment horizontal="center" vertical="center"/>
    </xf>
    <xf numFmtId="1" fontId="36" fillId="4" borderId="7" xfId="0" applyNumberFormat="1" applyFont="1" applyFill="1" applyBorder="1" applyAlignment="1" applyProtection="1">
      <alignment horizontal="center" vertical="center"/>
      <protection locked="0" hidden="1"/>
    </xf>
    <xf numFmtId="0" fontId="36" fillId="4" borderId="7" xfId="0" applyNumberFormat="1" applyFont="1" applyFill="1" applyBorder="1" applyAlignment="1" applyProtection="1">
      <alignment horizontal="center" vertical="center"/>
      <protection locked="0" hidden="1"/>
    </xf>
    <xf numFmtId="2" fontId="33" fillId="14" borderId="22" xfId="2" applyFont="1" applyBorder="1" applyAlignment="1" applyProtection="1">
      <alignment horizontal="center" vertical="center" wrapText="1"/>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52" xfId="0" applyFont="1" applyFill="1" applyBorder="1" applyAlignment="1">
      <alignment horizontal="center" vertical="center"/>
    </xf>
    <xf numFmtId="0" fontId="47" fillId="12" borderId="50" xfId="0" applyFont="1" applyFill="1" applyBorder="1" applyAlignment="1">
      <alignment horizontal="center" vertical="center"/>
    </xf>
    <xf numFmtId="0" fontId="47" fillId="12" borderId="50" xfId="0" applyFont="1" applyFill="1" applyBorder="1" applyAlignment="1">
      <alignment horizontal="center" vertical="center" wrapText="1"/>
    </xf>
    <xf numFmtId="0" fontId="47" fillId="12" borderId="50" xfId="0" applyFont="1" applyFill="1" applyBorder="1" applyAlignment="1" applyProtection="1">
      <alignment horizontal="center" vertical="center" wrapText="1"/>
    </xf>
    <xf numFmtId="0" fontId="47" fillId="12" borderId="53" xfId="0" applyFont="1" applyFill="1" applyBorder="1" applyAlignment="1">
      <alignment horizontal="center" vertical="center" wrapText="1"/>
    </xf>
    <xf numFmtId="185" fontId="42" fillId="0" borderId="2" xfId="0" applyNumberFormat="1" applyFont="1" applyBorder="1" applyAlignment="1">
      <alignment horizontal="center" vertical="center"/>
    </xf>
    <xf numFmtId="185" fontId="42" fillId="0" borderId="32" xfId="0" applyNumberFormat="1" applyFont="1" applyBorder="1" applyAlignment="1">
      <alignment horizontal="center" vertical="center"/>
    </xf>
    <xf numFmtId="185" fontId="42" fillId="0" borderId="5" xfId="0" applyNumberFormat="1" applyFont="1" applyBorder="1" applyAlignment="1">
      <alignment horizontal="center" vertical="center"/>
    </xf>
    <xf numFmtId="0" fontId="28" fillId="6" borderId="8" xfId="0" applyFont="1"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0" fontId="70" fillId="0" borderId="0" xfId="0" applyFont="1" applyBorder="1" applyAlignment="1">
      <alignment vertical="top" textRotation="90"/>
    </xf>
    <xf numFmtId="0" fontId="73" fillId="22" borderId="67" xfId="0" applyFont="1" applyFill="1" applyBorder="1" applyAlignment="1">
      <alignment horizontal="center" vertical="center"/>
    </xf>
    <xf numFmtId="49" fontId="33" fillId="25" borderId="2" xfId="8" applyNumberFormat="1" applyFont="1" applyBorder="1" applyProtection="1">
      <alignment horizontal="center" vertical="center"/>
      <protection locked="0" hidden="1"/>
    </xf>
    <xf numFmtId="1" fontId="58" fillId="0" borderId="2" xfId="0" applyNumberFormat="1"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185" fontId="33" fillId="24" borderId="2" xfId="2" applyNumberFormat="1" applyFont="1" applyFill="1" applyBorder="1" applyAlignment="1" applyProtection="1">
      <alignment horizontal="center" vertical="center"/>
      <protection locked="0" hidden="1"/>
    </xf>
    <xf numFmtId="2" fontId="58" fillId="0" borderId="10" xfId="0" applyNumberFormat="1" applyFont="1" applyFill="1" applyBorder="1" applyAlignment="1" applyProtection="1">
      <alignment horizontal="center" vertical="center" wrapText="1"/>
      <protection locked="0"/>
    </xf>
    <xf numFmtId="2" fontId="58" fillId="0" borderId="5" xfId="0" applyNumberFormat="1" applyFont="1" applyFill="1" applyBorder="1" applyAlignment="1" applyProtection="1">
      <alignment horizontal="center" vertical="center" wrapText="1"/>
      <protection locked="0"/>
    </xf>
    <xf numFmtId="0" fontId="58" fillId="0" borderId="5" xfId="0" applyFont="1" applyBorder="1" applyAlignment="1">
      <alignment horizontal="center" vertical="center"/>
    </xf>
    <xf numFmtId="2" fontId="58" fillId="0" borderId="6" xfId="0" applyNumberFormat="1" applyFont="1" applyFill="1" applyBorder="1" applyAlignment="1" applyProtection="1">
      <alignment horizontal="center" vertical="center" wrapText="1"/>
      <protection locked="0"/>
    </xf>
    <xf numFmtId="49" fontId="33" fillId="25" borderId="1" xfId="8" applyNumberFormat="1" applyFont="1" applyBorder="1" applyProtection="1">
      <alignment horizontal="center" vertical="center"/>
      <protection locked="0" hidden="1"/>
    </xf>
    <xf numFmtId="185" fontId="33" fillId="24" borderId="1" xfId="2" applyNumberFormat="1" applyFont="1" applyFill="1" applyBorder="1" applyAlignment="1" applyProtection="1">
      <alignment horizontal="center" vertical="center"/>
      <protection locked="0" hidden="1"/>
    </xf>
    <xf numFmtId="2" fontId="58" fillId="0" borderId="51" xfId="0" applyNumberFormat="1" applyFont="1" applyFill="1" applyBorder="1" applyAlignment="1" applyProtection="1">
      <alignment horizontal="center" vertical="center" wrapText="1"/>
      <protection locked="0"/>
    </xf>
    <xf numFmtId="2" fontId="33" fillId="14" borderId="8" xfId="2" applyFont="1" applyBorder="1" applyAlignment="1" applyProtection="1">
      <alignment horizontal="center" vertical="center"/>
      <protection locked="0" hidden="1"/>
    </xf>
    <xf numFmtId="1" fontId="33" fillId="14" borderId="8" xfId="2" applyNumberFormat="1" applyFont="1" applyBorder="1" applyAlignment="1" applyProtection="1">
      <alignment horizontal="center" vertical="center"/>
      <protection locked="0" hidden="1"/>
    </xf>
    <xf numFmtId="185" fontId="33" fillId="14" borderId="8" xfId="2" applyNumberFormat="1" applyFont="1" applyBorder="1" applyAlignment="1" applyProtection="1">
      <alignment horizontal="center" vertical="center"/>
      <protection locked="0" hidden="1"/>
    </xf>
    <xf numFmtId="0" fontId="58" fillId="0" borderId="20" xfId="0" applyFont="1" applyFill="1" applyBorder="1" applyAlignment="1" applyProtection="1">
      <alignment horizontal="center" vertical="center" wrapText="1"/>
      <protection locked="0"/>
    </xf>
    <xf numFmtId="1" fontId="58" fillId="0" borderId="20" xfId="0" applyNumberFormat="1" applyFont="1" applyFill="1" applyBorder="1" applyAlignment="1" applyProtection="1">
      <alignment horizontal="center" vertical="center" wrapText="1"/>
      <protection locked="0"/>
    </xf>
    <xf numFmtId="185" fontId="33" fillId="24" borderId="20" xfId="2" applyNumberFormat="1" applyFont="1" applyFill="1" applyBorder="1" applyAlignment="1" applyProtection="1">
      <alignment horizontal="center" vertical="center"/>
      <protection locked="0" hidden="1"/>
    </xf>
    <xf numFmtId="2" fontId="58" fillId="0" borderId="34" xfId="0" applyNumberFormat="1" applyFont="1" applyFill="1" applyBorder="1" applyAlignment="1" applyProtection="1">
      <alignment horizontal="center" vertical="center" wrapText="1"/>
      <protection locked="0"/>
    </xf>
    <xf numFmtId="164" fontId="33" fillId="26" borderId="1" xfId="8" applyFont="1" applyFill="1" applyBorder="1" applyProtection="1">
      <alignment horizontal="center" vertical="center"/>
      <protection locked="0" hidden="1"/>
    </xf>
    <xf numFmtId="0" fontId="28" fillId="6" borderId="8" xfId="0" applyFont="1" applyFill="1" applyBorder="1" applyAlignment="1" applyProtection="1">
      <alignment horizontal="center" vertical="center"/>
    </xf>
    <xf numFmtId="0" fontId="9" fillId="8" borderId="5" xfId="0" applyFont="1" applyFill="1" applyBorder="1" applyAlignment="1" applyProtection="1">
      <alignment horizontal="center" vertical="center" wrapText="1"/>
    </xf>
    <xf numFmtId="165" fontId="33" fillId="4" borderId="32" xfId="0" applyNumberFormat="1" applyFont="1" applyFill="1" applyBorder="1" applyAlignment="1" applyProtection="1">
      <alignment horizontal="center" vertical="center"/>
      <protection locked="0" hidden="1"/>
    </xf>
    <xf numFmtId="165" fontId="33" fillId="4" borderId="33" xfId="0" applyNumberFormat="1" applyFont="1" applyFill="1" applyBorder="1" applyAlignment="1" applyProtection="1">
      <alignment horizontal="center" vertical="center"/>
      <protection locked="0" hidden="1"/>
    </xf>
    <xf numFmtId="165" fontId="33" fillId="4" borderId="1" xfId="0" applyNumberFormat="1" applyFont="1" applyFill="1" applyBorder="1" applyAlignment="1" applyProtection="1">
      <alignment horizontal="center" vertical="center"/>
      <protection locked="0" hidden="1"/>
    </xf>
    <xf numFmtId="165" fontId="33" fillId="4" borderId="51" xfId="0" applyNumberFormat="1" applyFont="1" applyFill="1" applyBorder="1" applyAlignment="1" applyProtection="1">
      <alignment horizontal="center" vertical="center"/>
      <protection locked="0" hidden="1"/>
    </xf>
    <xf numFmtId="165" fontId="33" fillId="4" borderId="49" xfId="0" applyNumberFormat="1" applyFont="1" applyFill="1" applyBorder="1" applyAlignment="1" applyProtection="1">
      <alignment horizontal="center" vertical="center"/>
      <protection locked="0" hidden="1"/>
    </xf>
    <xf numFmtId="165" fontId="33" fillId="4" borderId="56" xfId="0" applyNumberFormat="1" applyFont="1" applyFill="1" applyBorder="1" applyAlignment="1" applyProtection="1">
      <alignment horizontal="center" vertical="center"/>
      <protection locked="0" hidden="1"/>
    </xf>
    <xf numFmtId="165" fontId="8" fillId="6" borderId="40" xfId="0" applyNumberFormat="1" applyFont="1" applyFill="1" applyBorder="1" applyAlignment="1" applyProtection="1">
      <alignment horizontal="center" vertical="center"/>
    </xf>
    <xf numFmtId="165" fontId="8" fillId="6" borderId="32" xfId="0" applyNumberFormat="1" applyFont="1" applyFill="1" applyBorder="1" applyAlignment="1" applyProtection="1">
      <alignment horizontal="center" vertical="center"/>
    </xf>
    <xf numFmtId="165" fontId="8" fillId="6" borderId="33" xfId="0" applyNumberFormat="1" applyFont="1" applyFill="1" applyBorder="1" applyAlignment="1" applyProtection="1">
      <alignment horizontal="center" vertical="center"/>
    </xf>
    <xf numFmtId="165" fontId="8" fillId="6" borderId="19" xfId="0" applyNumberFormat="1" applyFont="1" applyFill="1" applyBorder="1" applyAlignment="1" applyProtection="1">
      <alignment horizontal="center" vertical="center"/>
    </xf>
    <xf numFmtId="165" fontId="8" fillId="6" borderId="10" xfId="0" applyNumberFormat="1" applyFont="1" applyFill="1" applyBorder="1" applyAlignment="1" applyProtection="1">
      <alignment horizontal="center" vertical="center"/>
    </xf>
    <xf numFmtId="165" fontId="8" fillId="6" borderId="37" xfId="0" applyNumberFormat="1" applyFont="1" applyFill="1" applyBorder="1" applyAlignment="1" applyProtection="1">
      <alignment horizontal="center" vertical="center"/>
    </xf>
    <xf numFmtId="165" fontId="8" fillId="6" borderId="5" xfId="0" applyNumberFormat="1" applyFont="1" applyFill="1" applyBorder="1" applyAlignment="1" applyProtection="1">
      <alignment horizontal="center" vertical="center"/>
    </xf>
    <xf numFmtId="165" fontId="8" fillId="6" borderId="6" xfId="0" applyNumberFormat="1" applyFont="1" applyFill="1" applyBorder="1" applyAlignment="1" applyProtection="1">
      <alignment horizontal="center" vertical="center"/>
    </xf>
    <xf numFmtId="2" fontId="28" fillId="6" borderId="16" xfId="0" applyNumberFormat="1" applyFont="1" applyFill="1" applyBorder="1" applyAlignment="1" applyProtection="1">
      <alignment horizontal="center" vertical="center"/>
    </xf>
    <xf numFmtId="2" fontId="28" fillId="6" borderId="23" xfId="0" applyNumberFormat="1" applyFont="1" applyFill="1" applyBorder="1" applyAlignment="1" applyProtection="1">
      <alignment horizontal="center" vertical="center"/>
    </xf>
    <xf numFmtId="165" fontId="28" fillId="6" borderId="16" xfId="0" applyNumberFormat="1" applyFont="1" applyFill="1" applyBorder="1" applyAlignment="1" applyProtection="1">
      <alignment horizontal="center" vertical="center"/>
    </xf>
    <xf numFmtId="165" fontId="8" fillId="6" borderId="4" xfId="0" applyNumberFormat="1" applyFont="1" applyFill="1" applyBorder="1" applyAlignment="1" applyProtection="1">
      <alignment horizontal="center" vertical="center"/>
    </xf>
    <xf numFmtId="165" fontId="44" fillId="8" borderId="5" xfId="0" applyNumberFormat="1" applyFont="1" applyFill="1" applyBorder="1" applyAlignment="1" applyProtection="1">
      <alignment horizontal="center" vertical="center"/>
    </xf>
    <xf numFmtId="165" fontId="28" fillId="8" borderId="5" xfId="0" applyNumberFormat="1" applyFont="1" applyFill="1" applyBorder="1" applyAlignment="1" applyProtection="1">
      <alignment horizontal="center" vertical="center"/>
    </xf>
    <xf numFmtId="2" fontId="44" fillId="8" borderId="2" xfId="0" applyNumberFormat="1" applyFont="1" applyFill="1" applyBorder="1" applyAlignment="1" applyProtection="1">
      <alignment horizontal="center" vertical="center"/>
    </xf>
    <xf numFmtId="2" fontId="33" fillId="4" borderId="32" xfId="0" applyNumberFormat="1" applyFont="1" applyFill="1" applyBorder="1" applyAlignment="1" applyProtection="1">
      <alignment horizontal="center" vertical="center"/>
      <protection locked="0" hidden="1"/>
    </xf>
    <xf numFmtId="2" fontId="33" fillId="4" borderId="33" xfId="0" applyNumberFormat="1" applyFont="1" applyFill="1" applyBorder="1" applyAlignment="1" applyProtection="1">
      <alignment horizontal="center" vertical="center"/>
      <protection locked="0" hidden="1"/>
    </xf>
    <xf numFmtId="2" fontId="33" fillId="4" borderId="1" xfId="0" applyNumberFormat="1" applyFont="1" applyFill="1" applyBorder="1" applyAlignment="1" applyProtection="1">
      <alignment horizontal="center" vertical="center"/>
      <protection locked="0" hidden="1"/>
    </xf>
    <xf numFmtId="2" fontId="33" fillId="4" borderId="51" xfId="0" applyNumberFormat="1" applyFont="1" applyFill="1" applyBorder="1" applyAlignment="1" applyProtection="1">
      <alignment horizontal="center" vertical="center"/>
      <protection locked="0" hidden="1"/>
    </xf>
    <xf numFmtId="2" fontId="33" fillId="4" borderId="49" xfId="0" applyNumberFormat="1" applyFont="1" applyFill="1" applyBorder="1" applyAlignment="1" applyProtection="1">
      <alignment horizontal="center" vertical="center"/>
      <protection locked="0" hidden="1"/>
    </xf>
    <xf numFmtId="2" fontId="33" fillId="4" borderId="56" xfId="0" applyNumberFormat="1" applyFont="1" applyFill="1" applyBorder="1" applyAlignment="1" applyProtection="1">
      <alignment horizontal="center" vertical="center"/>
      <protection locked="0" hidden="1"/>
    </xf>
    <xf numFmtId="2" fontId="8" fillId="6" borderId="40" xfId="0" applyNumberFormat="1" applyFont="1" applyFill="1" applyBorder="1" applyAlignment="1" applyProtection="1">
      <alignment horizontal="center" vertical="center"/>
    </xf>
    <xf numFmtId="2" fontId="8" fillId="6" borderId="32" xfId="0" applyNumberFormat="1" applyFont="1" applyFill="1" applyBorder="1" applyAlignment="1" applyProtection="1">
      <alignment horizontal="center" vertical="center"/>
    </xf>
    <xf numFmtId="2" fontId="8" fillId="6" borderId="33" xfId="0" applyNumberFormat="1" applyFont="1" applyFill="1" applyBorder="1" applyAlignment="1" applyProtection="1">
      <alignment horizontal="center" vertical="center"/>
    </xf>
    <xf numFmtId="2" fontId="8" fillId="6" borderId="19" xfId="0" applyNumberFormat="1" applyFont="1" applyFill="1" applyBorder="1" applyAlignment="1" applyProtection="1">
      <alignment horizontal="center" vertical="center"/>
    </xf>
    <xf numFmtId="2" fontId="8" fillId="6" borderId="2" xfId="0" applyNumberFormat="1" applyFont="1" applyFill="1" applyBorder="1" applyAlignment="1" applyProtection="1">
      <alignment horizontal="center" vertical="center"/>
    </xf>
    <xf numFmtId="2" fontId="8" fillId="6" borderId="10" xfId="0" applyNumberFormat="1" applyFont="1" applyFill="1" applyBorder="1" applyAlignment="1" applyProtection="1">
      <alignment horizontal="center" vertical="center"/>
    </xf>
    <xf numFmtId="2" fontId="8" fillId="6" borderId="37" xfId="0" applyNumberFormat="1" applyFont="1" applyFill="1" applyBorder="1" applyAlignment="1" applyProtection="1">
      <alignment horizontal="center" vertical="center"/>
    </xf>
    <xf numFmtId="2" fontId="8" fillId="6" borderId="5" xfId="0" applyNumberFormat="1" applyFont="1" applyFill="1" applyBorder="1" applyAlignment="1" applyProtection="1">
      <alignment horizontal="center" vertical="center"/>
    </xf>
    <xf numFmtId="2" fontId="8" fillId="6" borderId="6" xfId="0" applyNumberFormat="1" applyFont="1" applyFill="1" applyBorder="1" applyAlignment="1" applyProtection="1">
      <alignment horizontal="center" vertical="center"/>
    </xf>
    <xf numFmtId="2" fontId="19" fillId="3" borderId="0" xfId="0" applyNumberFormat="1" applyFont="1" applyFill="1" applyBorder="1" applyProtection="1"/>
    <xf numFmtId="168" fontId="44" fillId="8" borderId="5" xfId="0" applyNumberFormat="1" applyFont="1" applyFill="1" applyBorder="1" applyAlignment="1" applyProtection="1">
      <alignment horizontal="center" vertical="center"/>
    </xf>
    <xf numFmtId="1" fontId="28" fillId="6" borderId="2" xfId="0" applyNumberFormat="1" applyFont="1" applyFill="1" applyBorder="1" applyAlignment="1" applyProtection="1">
      <alignment horizontal="center" vertical="center"/>
    </xf>
    <xf numFmtId="167" fontId="44" fillId="8" borderId="5" xfId="0" applyNumberFormat="1" applyFont="1" applyFill="1" applyBorder="1" applyAlignment="1" applyProtection="1">
      <alignment horizontal="center" vertical="center"/>
    </xf>
    <xf numFmtId="167" fontId="28" fillId="8" borderId="5" xfId="0" applyNumberFormat="1" applyFont="1" applyFill="1" applyBorder="1" applyAlignment="1" applyProtection="1">
      <alignment horizontal="center" vertical="center"/>
    </xf>
    <xf numFmtId="165" fontId="28" fillId="6" borderId="2" xfId="0" applyNumberFormat="1" applyFont="1" applyFill="1" applyBorder="1" applyAlignment="1" applyProtection="1">
      <alignment horizontal="center" vertical="center"/>
    </xf>
    <xf numFmtId="167" fontId="28" fillId="6" borderId="16" xfId="0" applyNumberFormat="1" applyFont="1" applyFill="1" applyBorder="1" applyAlignment="1" applyProtection="1">
      <alignment horizontal="center" vertical="center"/>
    </xf>
    <xf numFmtId="167" fontId="28" fillId="6" borderId="23" xfId="0" applyNumberFormat="1" applyFont="1" applyFill="1" applyBorder="1" applyAlignment="1" applyProtection="1">
      <alignment horizontal="center" vertical="center"/>
    </xf>
    <xf numFmtId="2" fontId="28" fillId="6" borderId="2" xfId="0" applyNumberFormat="1" applyFont="1" applyFill="1" applyBorder="1" applyAlignment="1" applyProtection="1">
      <alignment horizontal="center" vertical="center"/>
    </xf>
    <xf numFmtId="168" fontId="28" fillId="8" borderId="5" xfId="0" applyNumberFormat="1" applyFont="1" applyFill="1" applyBorder="1" applyAlignment="1" applyProtection="1">
      <alignment horizontal="center" vertical="center"/>
    </xf>
    <xf numFmtId="186" fontId="28" fillId="8" borderId="5" xfId="0" applyNumberFormat="1" applyFont="1" applyFill="1" applyBorder="1" applyAlignment="1" applyProtection="1">
      <alignment horizontal="center" vertical="center"/>
    </xf>
    <xf numFmtId="167" fontId="33" fillId="4" borderId="2" xfId="0" applyNumberFormat="1" applyFont="1" applyFill="1" applyBorder="1" applyAlignment="1" applyProtection="1">
      <alignment horizontal="center" vertical="center"/>
      <protection locked="0" hidden="1"/>
    </xf>
    <xf numFmtId="167" fontId="33" fillId="4" borderId="10" xfId="0" applyNumberFormat="1" applyFont="1" applyFill="1" applyBorder="1" applyAlignment="1" applyProtection="1">
      <alignment horizontal="center" vertical="center"/>
      <protection locked="0" hidden="1"/>
    </xf>
    <xf numFmtId="167" fontId="33" fillId="4" borderId="5" xfId="0" applyNumberFormat="1" applyFont="1" applyFill="1" applyBorder="1" applyAlignment="1" applyProtection="1">
      <alignment horizontal="center" vertical="center"/>
      <protection locked="0" hidden="1"/>
    </xf>
    <xf numFmtId="167" fontId="33" fillId="4" borderId="6" xfId="0" applyNumberFormat="1" applyFont="1" applyFill="1" applyBorder="1" applyAlignment="1" applyProtection="1">
      <alignment horizontal="center" vertical="center"/>
      <protection locked="0" hidden="1"/>
    </xf>
    <xf numFmtId="187" fontId="28" fillId="8" borderId="5" xfId="9" applyNumberFormat="1" applyFont="1" applyFill="1" applyBorder="1" applyAlignment="1" applyProtection="1">
      <alignment horizontal="center" vertical="center"/>
    </xf>
    <xf numFmtId="1" fontId="44" fillId="8" borderId="2" xfId="0" applyNumberFormat="1" applyFont="1" applyFill="1" applyBorder="1" applyAlignment="1" applyProtection="1">
      <alignment horizontal="center" vertical="center"/>
    </xf>
    <xf numFmtId="0" fontId="42" fillId="27" borderId="32" xfId="0" applyFont="1" applyFill="1" applyBorder="1" applyAlignment="1">
      <alignment horizontal="center" vertical="center" wrapText="1"/>
    </xf>
    <xf numFmtId="164" fontId="42" fillId="27" borderId="32" xfId="0" applyNumberFormat="1" applyFont="1" applyFill="1" applyBorder="1" applyAlignment="1">
      <alignment horizontal="center" vertical="center" wrapText="1"/>
    </xf>
    <xf numFmtId="0" fontId="42" fillId="27" borderId="5" xfId="0" applyFont="1" applyFill="1" applyBorder="1" applyAlignment="1">
      <alignment horizontal="center" vertical="center"/>
    </xf>
    <xf numFmtId="164" fontId="42" fillId="27" borderId="5" xfId="0" applyNumberFormat="1" applyFont="1" applyFill="1" applyBorder="1" applyAlignment="1">
      <alignment horizontal="center" vertical="center"/>
    </xf>
    <xf numFmtId="168" fontId="42" fillId="27" borderId="32" xfId="0" applyNumberFormat="1" applyFont="1" applyFill="1" applyBorder="1" applyAlignment="1">
      <alignment horizontal="center" vertical="center" wrapText="1"/>
    </xf>
    <xf numFmtId="0" fontId="9" fillId="9" borderId="10" xfId="0" applyFont="1" applyFill="1" applyBorder="1" applyAlignment="1" applyProtection="1">
      <alignment horizontal="center" vertical="center" wrapText="1"/>
    </xf>
    <xf numFmtId="2" fontId="33" fillId="14" borderId="16" xfId="2" applyFont="1" applyBorder="1" applyAlignment="1" applyProtection="1">
      <alignment horizontal="center" vertical="center" wrapText="1"/>
      <protection locked="0" hidden="1"/>
    </xf>
    <xf numFmtId="0" fontId="58" fillId="0" borderId="5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5" xfId="0" applyFont="1" applyBorder="1" applyAlignment="1">
      <alignment horizontal="center" vertical="center" wrapText="1"/>
    </xf>
    <xf numFmtId="164" fontId="58" fillId="0" borderId="5" xfId="0"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164" fontId="60" fillId="3" borderId="5" xfId="0" applyNumberFormat="1" applyFont="1" applyFill="1" applyBorder="1" applyAlignment="1">
      <alignment horizontal="center" vertical="center" wrapText="1"/>
    </xf>
    <xf numFmtId="3" fontId="58" fillId="0" borderId="5" xfId="0" applyNumberFormat="1" applyFont="1" applyFill="1" applyBorder="1" applyAlignment="1">
      <alignment horizontal="center" vertical="center" wrapText="1"/>
    </xf>
    <xf numFmtId="0" fontId="58" fillId="0" borderId="6" xfId="0" applyFont="1" applyFill="1" applyBorder="1" applyAlignment="1">
      <alignment horizontal="center" vertical="center" wrapText="1"/>
    </xf>
    <xf numFmtId="2" fontId="33" fillId="14" borderId="16" xfId="2" applyFont="1" applyBorder="1" applyAlignment="1" applyProtection="1">
      <alignment horizontal="center" vertical="center" wrapText="1"/>
      <protection locked="0"/>
    </xf>
    <xf numFmtId="2" fontId="33" fillId="24" borderId="54" xfId="2" applyFont="1" applyFill="1" applyBorder="1" applyAlignment="1" applyProtection="1">
      <alignment horizontal="center" vertical="center" wrapText="1"/>
      <protection locked="0" hidden="1"/>
    </xf>
    <xf numFmtId="2" fontId="33" fillId="24" borderId="19" xfId="2" applyFont="1" applyFill="1" applyBorder="1" applyAlignment="1" applyProtection="1">
      <alignment horizontal="center" vertical="center" wrapText="1"/>
      <protection locked="0" hidden="1"/>
    </xf>
    <xf numFmtId="0" fontId="58" fillId="0" borderId="19" xfId="0" applyFont="1" applyBorder="1" applyAlignment="1">
      <alignment horizontal="center" vertical="center" wrapText="1"/>
    </xf>
    <xf numFmtId="0" fontId="58" fillId="0" borderId="37" xfId="0" applyFont="1" applyBorder="1" applyAlignment="1">
      <alignment horizontal="center" vertical="center" wrapText="1"/>
    </xf>
    <xf numFmtId="2" fontId="8" fillId="0" borderId="22" xfId="2" applyFill="1" applyBorder="1" applyAlignment="1">
      <alignment horizontal="center" vertical="center"/>
      <protection hidden="1"/>
    </xf>
    <xf numFmtId="0" fontId="58" fillId="0" borderId="69" xfId="0" applyNumberFormat="1" applyFont="1" applyFill="1" applyBorder="1" applyAlignment="1">
      <alignment horizontal="center" vertical="center" wrapText="1"/>
    </xf>
    <xf numFmtId="171" fontId="58" fillId="0" borderId="69" xfId="0" applyNumberFormat="1" applyFont="1" applyFill="1" applyBorder="1" applyAlignment="1">
      <alignment horizontal="center" vertical="center" wrapText="1"/>
    </xf>
    <xf numFmtId="172" fontId="58" fillId="0" borderId="69" xfId="0" applyNumberFormat="1" applyFont="1" applyFill="1" applyBorder="1" applyAlignment="1">
      <alignment horizontal="center" vertical="center" wrapText="1"/>
    </xf>
    <xf numFmtId="173" fontId="58" fillId="0" borderId="41" xfId="0" applyNumberFormat="1" applyFont="1" applyFill="1" applyBorder="1" applyAlignment="1">
      <alignment horizontal="center" vertical="center" wrapText="1"/>
    </xf>
    <xf numFmtId="174" fontId="58" fillId="0" borderId="41" xfId="0" applyNumberFormat="1" applyFont="1" applyFill="1" applyBorder="1" applyAlignment="1">
      <alignment horizontal="center" vertical="center" wrapText="1"/>
    </xf>
    <xf numFmtId="175" fontId="58" fillId="0" borderId="41" xfId="0" applyNumberFormat="1" applyFont="1" applyFill="1" applyBorder="1" applyAlignment="1">
      <alignment horizontal="center" vertical="center" wrapText="1"/>
    </xf>
    <xf numFmtId="176" fontId="58" fillId="0" borderId="41" xfId="0" applyNumberFormat="1" applyFont="1" applyFill="1" applyBorder="1" applyAlignment="1">
      <alignment horizontal="center" vertical="center" wrapText="1"/>
    </xf>
    <xf numFmtId="177" fontId="58" fillId="0" borderId="41" xfId="0" applyNumberFormat="1" applyFont="1" applyFill="1" applyBorder="1" applyAlignment="1">
      <alignment horizontal="center" vertical="center" wrapText="1"/>
    </xf>
    <xf numFmtId="0" fontId="58" fillId="0" borderId="74" xfId="0" applyNumberFormat="1" applyFont="1" applyFill="1" applyBorder="1" applyAlignment="1">
      <alignment horizontal="center" vertical="center" wrapText="1"/>
    </xf>
    <xf numFmtId="2" fontId="33" fillId="0" borderId="42" xfId="2" applyFont="1" applyFill="1" applyBorder="1" applyAlignment="1">
      <alignment horizontal="center" vertical="center" wrapText="1"/>
      <protection hidden="1"/>
    </xf>
    <xf numFmtId="0" fontId="33" fillId="24" borderId="54" xfId="2" applyNumberFormat="1" applyFont="1" applyFill="1" applyBorder="1" applyAlignment="1" applyProtection="1">
      <alignment horizontal="center" vertical="center"/>
      <protection locked="0" hidden="1"/>
    </xf>
    <xf numFmtId="164" fontId="33" fillId="24" borderId="54" xfId="2" applyNumberFormat="1" applyFont="1" applyFill="1" applyBorder="1" applyAlignment="1" applyProtection="1">
      <alignment horizontal="center" vertical="center"/>
      <protection locked="0" hidden="1"/>
    </xf>
    <xf numFmtId="14" fontId="58" fillId="0" borderId="37" xfId="0" applyNumberFormat="1" applyFont="1" applyFill="1" applyBorder="1" applyAlignment="1" applyProtection="1">
      <alignment horizontal="center" vertical="center" wrapText="1"/>
      <protection locked="0"/>
    </xf>
    <xf numFmtId="0" fontId="58" fillId="0" borderId="69" xfId="0" applyNumberFormat="1" applyFont="1" applyFill="1" applyBorder="1" applyAlignment="1">
      <alignment horizontal="center" vertical="center"/>
    </xf>
    <xf numFmtId="0" fontId="58" fillId="0" borderId="41" xfId="0" applyNumberFormat="1" applyFont="1" applyFill="1" applyBorder="1" applyAlignment="1">
      <alignment horizontal="center" vertical="center"/>
    </xf>
    <xf numFmtId="171" fontId="58" fillId="0" borderId="41" xfId="0" applyNumberFormat="1" applyFont="1" applyFill="1" applyBorder="1" applyAlignment="1">
      <alignment horizontal="center" vertical="center"/>
    </xf>
    <xf numFmtId="172" fontId="58" fillId="0" borderId="41" xfId="0" applyNumberFormat="1" applyFont="1" applyFill="1" applyBorder="1" applyAlignment="1">
      <alignment horizontal="center" vertical="center"/>
    </xf>
    <xf numFmtId="173" fontId="58" fillId="0" borderId="41" xfId="0" applyNumberFormat="1" applyFont="1" applyFill="1" applyBorder="1" applyAlignment="1">
      <alignment horizontal="center" vertical="center"/>
    </xf>
    <xf numFmtId="174" fontId="58" fillId="0" borderId="41" xfId="0" applyNumberFormat="1" applyFont="1" applyFill="1" applyBorder="1" applyAlignment="1">
      <alignment horizontal="center" vertical="center"/>
    </xf>
    <xf numFmtId="175" fontId="58" fillId="0" borderId="41" xfId="0" applyNumberFormat="1" applyFont="1" applyFill="1" applyBorder="1" applyAlignment="1">
      <alignment horizontal="center" vertical="center"/>
    </xf>
    <xf numFmtId="176" fontId="58" fillId="0" borderId="41" xfId="0" applyNumberFormat="1" applyFont="1" applyFill="1" applyBorder="1" applyAlignment="1">
      <alignment horizontal="center" vertical="center"/>
    </xf>
    <xf numFmtId="177" fontId="58" fillId="0" borderId="74" xfId="0" applyNumberFormat="1" applyFont="1" applyFill="1" applyBorder="1" applyAlignment="1">
      <alignment horizontal="center" vertical="center"/>
    </xf>
    <xf numFmtId="2" fontId="33" fillId="0" borderId="42" xfId="2" applyFont="1" applyFill="1" applyBorder="1" applyAlignment="1">
      <alignment horizontal="center" vertical="center"/>
      <protection hidden="1"/>
    </xf>
    <xf numFmtId="1" fontId="33" fillId="14" borderId="8" xfId="2" applyNumberFormat="1" applyFont="1" applyBorder="1" applyAlignment="1" applyProtection="1">
      <alignment horizontal="center" vertical="center"/>
      <protection hidden="1"/>
    </xf>
    <xf numFmtId="1" fontId="58" fillId="0" borderId="1" xfId="0" applyNumberFormat="1" applyFont="1" applyFill="1" applyBorder="1" applyAlignment="1" applyProtection="1">
      <alignment horizontal="center" vertical="center" wrapText="1"/>
    </xf>
    <xf numFmtId="1" fontId="58" fillId="0" borderId="2" xfId="0" applyNumberFormat="1" applyFont="1" applyFill="1" applyBorder="1" applyAlignment="1" applyProtection="1">
      <alignment horizontal="center" vertical="center" wrapText="1"/>
    </xf>
    <xf numFmtId="185" fontId="58" fillId="0" borderId="2" xfId="0" applyNumberFormat="1" applyFont="1" applyFill="1" applyBorder="1" applyAlignment="1" applyProtection="1">
      <alignment horizontal="center" vertical="center" wrapText="1"/>
    </xf>
    <xf numFmtId="185" fontId="58" fillId="0" borderId="20" xfId="0" applyNumberFormat="1" applyFont="1" applyFill="1" applyBorder="1" applyAlignment="1" applyProtection="1">
      <alignment horizontal="center" vertical="center" wrapText="1"/>
    </xf>
    <xf numFmtId="0" fontId="45" fillId="6" borderId="8" xfId="0" applyFont="1" applyFill="1" applyBorder="1" applyAlignment="1" applyProtection="1">
      <alignment horizontal="left" vertical="center" wrapText="1"/>
    </xf>
    <xf numFmtId="0" fontId="39" fillId="0" borderId="0" xfId="0" applyFont="1"/>
    <xf numFmtId="0" fontId="47" fillId="0" borderId="28" xfId="0" applyFont="1" applyFill="1" applyBorder="1" applyAlignment="1">
      <alignment horizontal="center" vertical="center"/>
    </xf>
    <xf numFmtId="0" fontId="47" fillId="0" borderId="0" xfId="0" applyFont="1" applyFill="1" applyBorder="1" applyAlignment="1">
      <alignment horizontal="center" vertical="center"/>
    </xf>
    <xf numFmtId="0" fontId="27" fillId="0" borderId="0" xfId="0" applyFont="1" applyFill="1"/>
    <xf numFmtId="0" fontId="39" fillId="0" borderId="0" xfId="0" applyFont="1" applyAlignment="1">
      <alignment horizontal="center" vertical="center" wrapText="1"/>
    </xf>
    <xf numFmtId="22" fontId="39" fillId="0" borderId="0" xfId="0" applyNumberFormat="1" applyFont="1" applyAlignment="1">
      <alignment horizontal="center" vertical="center" wrapText="1"/>
    </xf>
    <xf numFmtId="0" fontId="39" fillId="0" borderId="0" xfId="0" applyFont="1" applyAlignment="1">
      <alignment vertical="center"/>
    </xf>
    <xf numFmtId="170" fontId="42" fillId="23" borderId="3" xfId="0" applyNumberFormat="1" applyFont="1" applyFill="1" applyBorder="1" applyAlignment="1">
      <alignment horizontal="center" vertical="center"/>
    </xf>
    <xf numFmtId="182" fontId="42" fillId="23" borderId="2" xfId="0" applyNumberFormat="1" applyFont="1" applyFill="1" applyBorder="1" applyAlignment="1">
      <alignment horizontal="center" vertical="center"/>
    </xf>
    <xf numFmtId="182" fontId="42" fillId="23" borderId="10" xfId="0" applyNumberFormat="1" applyFont="1" applyFill="1" applyBorder="1" applyAlignment="1">
      <alignment horizontal="center" vertical="center"/>
    </xf>
    <xf numFmtId="181" fontId="42" fillId="23" borderId="10" xfId="0" applyNumberFormat="1" applyFont="1" applyFill="1" applyBorder="1" applyAlignment="1">
      <alignment horizontal="center" vertical="center"/>
    </xf>
    <xf numFmtId="169" fontId="42" fillId="23" borderId="3" xfId="0" applyNumberFormat="1" applyFont="1" applyFill="1" applyBorder="1" applyAlignment="1">
      <alignment horizontal="center" vertical="center"/>
    </xf>
    <xf numFmtId="181" fontId="42" fillId="23" borderId="2" xfId="0" applyNumberFormat="1" applyFont="1" applyFill="1" applyBorder="1" applyAlignment="1">
      <alignment horizontal="center" vertical="center"/>
    </xf>
    <xf numFmtId="183" fontId="42" fillId="23" borderId="2" xfId="0" applyNumberFormat="1" applyFont="1" applyFill="1" applyBorder="1" applyAlignment="1">
      <alignment horizontal="center" vertical="center"/>
    </xf>
    <xf numFmtId="169" fontId="42" fillId="23" borderId="12" xfId="0" applyNumberFormat="1" applyFont="1" applyFill="1" applyBorder="1" applyAlignment="1">
      <alignment horizontal="center" vertical="center"/>
    </xf>
    <xf numFmtId="183" fontId="42" fillId="23" borderId="5" xfId="0" applyNumberFormat="1" applyFont="1" applyFill="1" applyBorder="1" applyAlignment="1">
      <alignment horizontal="center" vertical="center"/>
    </xf>
    <xf numFmtId="0" fontId="63" fillId="23" borderId="50" xfId="0" applyFont="1" applyFill="1" applyBorder="1" applyAlignment="1">
      <alignment horizontal="center" vertical="center"/>
    </xf>
    <xf numFmtId="169" fontId="63" fillId="23" borderId="53" xfId="0" applyNumberFormat="1" applyFont="1" applyFill="1" applyBorder="1" applyAlignment="1">
      <alignment horizontal="center" vertical="center"/>
    </xf>
    <xf numFmtId="0" fontId="42" fillId="23" borderId="7" xfId="0" applyFont="1" applyFill="1" applyBorder="1" applyAlignment="1">
      <alignment horizontal="center" vertical="center"/>
    </xf>
    <xf numFmtId="0" fontId="42" fillId="23" borderId="8" xfId="0" applyFont="1" applyFill="1" applyBorder="1" applyAlignment="1">
      <alignment horizontal="center" vertical="center" wrapText="1"/>
    </xf>
    <xf numFmtId="0" fontId="42" fillId="23" borderId="9" xfId="0" applyFont="1" applyFill="1" applyBorder="1" applyAlignment="1">
      <alignment horizontal="center" vertical="center"/>
    </xf>
    <xf numFmtId="170" fontId="42" fillId="23" borderId="47" xfId="0" applyNumberFormat="1" applyFont="1" applyFill="1" applyBorder="1" applyAlignment="1">
      <alignment horizontal="center" vertical="center"/>
    </xf>
    <xf numFmtId="182" fontId="42" fillId="23" borderId="51" xfId="0" applyNumberFormat="1" applyFont="1" applyFill="1" applyBorder="1" applyAlignment="1">
      <alignment horizontal="center" vertical="center"/>
    </xf>
    <xf numFmtId="166" fontId="33" fillId="4" borderId="32" xfId="0" applyNumberFormat="1" applyFont="1" applyFill="1" applyBorder="1" applyAlignment="1" applyProtection="1">
      <alignment horizontal="center" vertical="center"/>
      <protection locked="0" hidden="1"/>
    </xf>
    <xf numFmtId="166" fontId="33" fillId="4" borderId="33" xfId="0" applyNumberFormat="1" applyFont="1" applyFill="1" applyBorder="1" applyAlignment="1" applyProtection="1">
      <alignment horizontal="center" vertical="center"/>
      <protection locked="0" hidden="1"/>
    </xf>
    <xf numFmtId="166" fontId="33" fillId="4" borderId="1" xfId="0" applyNumberFormat="1" applyFont="1" applyFill="1" applyBorder="1" applyAlignment="1" applyProtection="1">
      <alignment horizontal="center" vertical="center"/>
      <protection locked="0" hidden="1"/>
    </xf>
    <xf numFmtId="166" fontId="33" fillId="4" borderId="51" xfId="0" applyNumberFormat="1" applyFont="1" applyFill="1" applyBorder="1" applyAlignment="1" applyProtection="1">
      <alignment horizontal="center" vertical="center"/>
      <protection locked="0" hidden="1"/>
    </xf>
    <xf numFmtId="166" fontId="33" fillId="4" borderId="49" xfId="0" applyNumberFormat="1" applyFont="1" applyFill="1" applyBorder="1" applyAlignment="1" applyProtection="1">
      <alignment horizontal="center" vertical="center"/>
      <protection locked="0" hidden="1"/>
    </xf>
    <xf numFmtId="166" fontId="33" fillId="4" borderId="56" xfId="0" applyNumberFormat="1" applyFont="1" applyFill="1" applyBorder="1" applyAlignment="1" applyProtection="1">
      <alignment horizontal="center" vertical="center"/>
      <protection locked="0" hidden="1"/>
    </xf>
    <xf numFmtId="1" fontId="28" fillId="6" borderId="30" xfId="0" applyNumberFormat="1" applyFont="1" applyFill="1" applyBorder="1" applyAlignment="1" applyProtection="1">
      <alignment horizontal="center" vertical="center"/>
    </xf>
    <xf numFmtId="168" fontId="28" fillId="6" borderId="23" xfId="0" applyNumberFormat="1" applyFont="1" applyFill="1" applyBorder="1" applyAlignment="1" applyProtection="1">
      <alignment horizontal="center" vertical="center"/>
    </xf>
    <xf numFmtId="166" fontId="57" fillId="8" borderId="24" xfId="0" applyNumberFormat="1" applyFont="1" applyFill="1" applyBorder="1" applyAlignment="1" applyProtection="1">
      <alignment horizontal="center" vertical="center"/>
      <protection hidden="1"/>
    </xf>
    <xf numFmtId="166" fontId="46" fillId="8" borderId="9" xfId="0" applyNumberFormat="1" applyFont="1" applyFill="1" applyBorder="1" applyAlignment="1" applyProtection="1">
      <alignment horizontal="center" vertical="center"/>
    </xf>
    <xf numFmtId="166" fontId="46" fillId="8" borderId="7" xfId="0" applyNumberFormat="1" applyFont="1" applyFill="1" applyBorder="1" applyAlignment="1" applyProtection="1">
      <alignment horizontal="center" vertical="center"/>
    </xf>
    <xf numFmtId="166" fontId="6" fillId="7" borderId="32" xfId="0" applyNumberFormat="1" applyFont="1" applyFill="1" applyBorder="1" applyAlignment="1">
      <alignment horizontal="center" vertical="center"/>
    </xf>
    <xf numFmtId="166" fontId="6" fillId="7" borderId="33" xfId="0" applyNumberFormat="1" applyFont="1" applyFill="1" applyBorder="1" applyAlignment="1">
      <alignment horizontal="center" vertical="center"/>
    </xf>
    <xf numFmtId="166" fontId="6" fillId="7" borderId="5"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6" fontId="6" fillId="7" borderId="37" xfId="0" applyNumberFormat="1" applyFont="1" applyFill="1" applyBorder="1" applyAlignment="1">
      <alignment horizontal="center" vertical="center" wrapText="1"/>
    </xf>
    <xf numFmtId="0" fontId="40" fillId="29" borderId="39" xfId="0" applyFont="1" applyFill="1" applyBorder="1" applyAlignment="1">
      <alignment horizontal="center" vertical="center" wrapText="1"/>
    </xf>
    <xf numFmtId="0" fontId="40" fillId="29" borderId="74" xfId="0" applyFont="1" applyFill="1" applyBorder="1" applyAlignment="1">
      <alignment horizontal="center" vertical="center" wrapText="1"/>
    </xf>
    <xf numFmtId="0" fontId="40" fillId="29" borderId="42" xfId="0" applyFont="1" applyFill="1" applyBorder="1" applyAlignment="1">
      <alignment horizontal="center" vertical="center" wrapText="1"/>
    </xf>
    <xf numFmtId="166" fontId="6" fillId="7" borderId="11" xfId="0" applyNumberFormat="1" applyFont="1" applyFill="1" applyBorder="1" applyAlignment="1">
      <alignment horizontal="center" vertical="center"/>
    </xf>
    <xf numFmtId="166" fontId="6" fillId="7" borderId="12" xfId="0" applyNumberFormat="1" applyFont="1" applyFill="1" applyBorder="1" applyAlignment="1">
      <alignment horizontal="center" vertical="center" wrapText="1"/>
    </xf>
    <xf numFmtId="166" fontId="6" fillId="7" borderId="32" xfId="0" applyNumberFormat="1" applyFont="1" applyFill="1" applyBorder="1" applyAlignment="1">
      <alignment horizontal="center" vertical="center" wrapText="1"/>
    </xf>
    <xf numFmtId="166" fontId="6" fillId="7" borderId="33" xfId="0" applyNumberFormat="1" applyFont="1" applyFill="1" applyBorder="1" applyAlignment="1">
      <alignment horizontal="center" vertical="center" wrapText="1"/>
    </xf>
    <xf numFmtId="166" fontId="6" fillId="7" borderId="40" xfId="0" applyNumberFormat="1" applyFont="1" applyFill="1" applyBorder="1" applyAlignment="1">
      <alignment horizontal="center" vertical="center" wrapText="1"/>
    </xf>
    <xf numFmtId="166" fontId="6" fillId="7" borderId="11" xfId="0" applyNumberFormat="1" applyFont="1" applyFill="1" applyBorder="1" applyAlignment="1">
      <alignment horizontal="center" vertical="center" wrapText="1"/>
    </xf>
    <xf numFmtId="166" fontId="6" fillId="7" borderId="44" xfId="0" applyNumberFormat="1" applyFont="1" applyFill="1" applyBorder="1" applyAlignment="1">
      <alignment horizontal="center" vertical="center" wrapText="1"/>
    </xf>
    <xf numFmtId="166" fontId="6" fillId="7" borderId="35" xfId="0" applyNumberFormat="1" applyFont="1" applyFill="1" applyBorder="1" applyAlignment="1">
      <alignment horizontal="center" vertical="center" wrapText="1"/>
    </xf>
    <xf numFmtId="166" fontId="5" fillId="7" borderId="11" xfId="0" applyNumberFormat="1" applyFont="1" applyFill="1" applyBorder="1" applyAlignment="1">
      <alignment horizontal="center" vertical="center" wrapText="1"/>
    </xf>
    <xf numFmtId="0" fontId="39" fillId="0" borderId="0" xfId="0" applyFont="1" applyAlignment="1" applyProtection="1">
      <alignment vertical="center"/>
      <protection locked="0"/>
    </xf>
    <xf numFmtId="0" fontId="40" fillId="29" borderId="39" xfId="0" applyFont="1" applyFill="1" applyBorder="1" applyAlignment="1" applyProtection="1">
      <alignment horizontal="center" vertical="center" wrapText="1"/>
    </xf>
    <xf numFmtId="0" fontId="40" fillId="29" borderId="42" xfId="0" applyFont="1" applyFill="1" applyBorder="1" applyAlignment="1" applyProtection="1">
      <alignment horizontal="center" vertical="center" wrapText="1"/>
    </xf>
    <xf numFmtId="166" fontId="6" fillId="7" borderId="11" xfId="0" applyNumberFormat="1" applyFont="1" applyFill="1" applyBorder="1" applyAlignment="1" applyProtection="1">
      <alignment horizontal="center" vertical="center" wrapText="1"/>
    </xf>
    <xf numFmtId="0" fontId="40" fillId="29" borderId="46" xfId="0" applyFont="1" applyFill="1" applyBorder="1" applyAlignment="1">
      <alignment horizontal="center" vertical="center" wrapText="1"/>
    </xf>
    <xf numFmtId="0" fontId="40" fillId="29" borderId="36" xfId="0" applyFont="1" applyFill="1" applyBorder="1" applyAlignment="1">
      <alignment horizontal="center" vertical="center" wrapText="1"/>
    </xf>
    <xf numFmtId="166" fontId="5" fillId="7" borderId="32" xfId="0" applyNumberFormat="1" applyFont="1" applyFill="1" applyBorder="1" applyAlignment="1">
      <alignment horizontal="center" vertical="center" wrapText="1"/>
    </xf>
    <xf numFmtId="166" fontId="5" fillId="7" borderId="33" xfId="0" applyNumberFormat="1" applyFont="1" applyFill="1" applyBorder="1" applyAlignment="1">
      <alignment horizontal="center" vertical="center" wrapText="1"/>
    </xf>
    <xf numFmtId="166" fontId="5" fillId="7" borderId="12" xfId="0" applyNumberFormat="1" applyFont="1" applyFill="1" applyBorder="1" applyAlignment="1">
      <alignment horizontal="center" vertical="center" wrapText="1"/>
    </xf>
    <xf numFmtId="166" fontId="5" fillId="7" borderId="5" xfId="0" applyNumberFormat="1" applyFont="1" applyFill="1" applyBorder="1" applyAlignment="1">
      <alignment horizontal="center" vertical="center" wrapText="1"/>
    </xf>
    <xf numFmtId="166" fontId="5" fillId="7" borderId="6" xfId="0" applyNumberFormat="1" applyFont="1" applyFill="1" applyBorder="1" applyAlignment="1">
      <alignment horizontal="center" vertical="center" wrapText="1"/>
    </xf>
    <xf numFmtId="0" fontId="40" fillId="29" borderId="46" xfId="0" applyFont="1" applyFill="1" applyBorder="1" applyAlignment="1" applyProtection="1">
      <alignment horizontal="center" vertical="center" wrapText="1"/>
    </xf>
    <xf numFmtId="0" fontId="40" fillId="29" borderId="36" xfId="0" applyFont="1" applyFill="1" applyBorder="1" applyAlignment="1" applyProtection="1">
      <alignment horizontal="center" vertical="center" wrapText="1"/>
    </xf>
    <xf numFmtId="166" fontId="6" fillId="7" borderId="32" xfId="0" applyNumberFormat="1" applyFont="1" applyFill="1" applyBorder="1" applyAlignment="1" applyProtection="1">
      <alignment horizontal="center" vertical="center" wrapText="1"/>
    </xf>
    <xf numFmtId="166" fontId="6" fillId="7" borderId="33" xfId="0" applyNumberFormat="1" applyFont="1" applyFill="1" applyBorder="1" applyAlignment="1" applyProtection="1">
      <alignment horizontal="center" vertical="center" wrapText="1"/>
    </xf>
    <xf numFmtId="166" fontId="6" fillId="7" borderId="12" xfId="0" applyNumberFormat="1" applyFont="1" applyFill="1" applyBorder="1" applyAlignment="1" applyProtection="1">
      <alignment horizontal="center" vertical="center" wrapText="1"/>
    </xf>
    <xf numFmtId="166" fontId="6" fillId="7" borderId="5" xfId="0" applyNumberFormat="1" applyFont="1" applyFill="1" applyBorder="1" applyAlignment="1" applyProtection="1">
      <alignment horizontal="center" vertical="center" wrapText="1"/>
    </xf>
    <xf numFmtId="166" fontId="6" fillId="7" borderId="6" xfId="0" applyNumberFormat="1" applyFont="1" applyFill="1" applyBorder="1" applyAlignment="1" applyProtection="1">
      <alignment horizontal="center" vertical="center" wrapText="1"/>
    </xf>
    <xf numFmtId="9" fontId="46" fillId="8" borderId="38" xfId="7" applyNumberFormat="1" applyFont="1" applyFill="1" applyBorder="1" applyAlignment="1" applyProtection="1">
      <alignment horizontal="center" vertical="center"/>
      <protection hidden="1"/>
    </xf>
    <xf numFmtId="0" fontId="43" fillId="8" borderId="33" xfId="0" applyFont="1" applyFill="1" applyBorder="1" applyAlignment="1" applyProtection="1">
      <alignment horizontal="center" vertical="center" wrapText="1"/>
      <protection hidden="1"/>
    </xf>
    <xf numFmtId="0" fontId="43" fillId="8" borderId="6" xfId="0" applyFont="1" applyFill="1" applyBorder="1" applyAlignment="1" applyProtection="1">
      <alignment horizontal="center" vertical="center" wrapText="1"/>
      <protection hidden="1"/>
    </xf>
    <xf numFmtId="166" fontId="14" fillId="8" borderId="32" xfId="0" applyNumberFormat="1" applyFont="1" applyFill="1" applyBorder="1" applyAlignment="1" applyProtection="1">
      <alignment horizontal="center" vertical="center" wrapText="1"/>
    </xf>
    <xf numFmtId="2" fontId="36" fillId="9" borderId="68" xfId="0" applyNumberFormat="1" applyFont="1" applyFill="1" applyBorder="1" applyAlignment="1" applyProtection="1">
      <alignment horizontal="center" vertical="center" wrapText="1"/>
    </xf>
    <xf numFmtId="0" fontId="8" fillId="11" borderId="22" xfId="0" applyFont="1" applyFill="1" applyBorder="1" applyAlignment="1" applyProtection="1">
      <alignment horizontal="center" vertical="center"/>
      <protection locked="0" hidden="1"/>
    </xf>
    <xf numFmtId="0" fontId="40" fillId="0" borderId="7" xfId="0" applyFont="1" applyBorder="1" applyAlignment="1">
      <alignment horizontal="center" vertical="center"/>
    </xf>
    <xf numFmtId="0" fontId="40" fillId="0" borderId="8" xfId="0" applyFont="1" applyBorder="1" applyAlignment="1">
      <alignment horizontal="center" vertical="center"/>
    </xf>
    <xf numFmtId="11" fontId="19" fillId="0" borderId="0" xfId="0" applyNumberFormat="1" applyFont="1" applyProtection="1"/>
    <xf numFmtId="0" fontId="47" fillId="0" borderId="21" xfId="0" applyFont="1" applyFill="1" applyBorder="1" applyAlignment="1">
      <alignment horizontal="center" vertical="center"/>
    </xf>
    <xf numFmtId="0" fontId="40" fillId="0" borderId="0" xfId="0" applyFont="1" applyBorder="1" applyAlignment="1">
      <alignment vertical="center"/>
    </xf>
    <xf numFmtId="0" fontId="40" fillId="29" borderId="69" xfId="0" applyFont="1" applyFill="1" applyBorder="1" applyAlignment="1">
      <alignment horizontal="center" vertical="center" wrapText="1"/>
    </xf>
    <xf numFmtId="2" fontId="40" fillId="0" borderId="22" xfId="0" applyNumberFormat="1" applyFont="1" applyBorder="1" applyAlignment="1">
      <alignment horizontal="center" vertical="center"/>
    </xf>
    <xf numFmtId="1" fontId="40" fillId="0" borderId="8" xfId="0" applyNumberFormat="1" applyFont="1" applyBorder="1" applyAlignment="1">
      <alignment horizontal="center" vertical="center"/>
    </xf>
    <xf numFmtId="0" fontId="40" fillId="0" borderId="31" xfId="0" applyFont="1" applyBorder="1" applyAlignment="1">
      <alignment horizontal="center" vertical="center"/>
    </xf>
    <xf numFmtId="0" fontId="40" fillId="0" borderId="22" xfId="0" applyFont="1" applyBorder="1" applyAlignment="1">
      <alignment horizontal="center" vertical="center"/>
    </xf>
    <xf numFmtId="0" fontId="47" fillId="0" borderId="29" xfId="0" applyFont="1" applyFill="1" applyBorder="1" applyAlignment="1">
      <alignment horizontal="center" vertical="center"/>
    </xf>
    <xf numFmtId="0" fontId="14" fillId="6" borderId="58" xfId="0" applyFont="1" applyFill="1" applyBorder="1" applyAlignment="1" applyProtection="1">
      <alignment horizontal="center" vertical="center" wrapText="1"/>
    </xf>
    <xf numFmtId="0" fontId="14" fillId="6" borderId="36"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xf>
    <xf numFmtId="0" fontId="8" fillId="6" borderId="37" xfId="0" applyFont="1" applyFill="1" applyBorder="1" applyProtection="1"/>
    <xf numFmtId="0" fontId="8" fillId="6" borderId="40" xfId="0" applyFont="1" applyFill="1" applyBorder="1" applyAlignment="1" applyProtection="1">
      <alignment horizontal="center" vertical="center"/>
    </xf>
    <xf numFmtId="0" fontId="8" fillId="6" borderId="19" xfId="0" applyFont="1" applyFill="1" applyBorder="1" applyAlignment="1" applyProtection="1">
      <alignment horizontal="center" vertical="center"/>
    </xf>
    <xf numFmtId="0" fontId="12" fillId="6" borderId="58" xfId="0" applyFont="1" applyFill="1" applyBorder="1" applyAlignment="1" applyProtection="1">
      <alignment horizontal="center" vertical="center" wrapText="1"/>
    </xf>
    <xf numFmtId="0" fontId="12" fillId="6" borderId="46" xfId="0" applyFont="1" applyFill="1" applyBorder="1" applyAlignment="1" applyProtection="1">
      <alignment horizontal="center" vertical="center" wrapText="1"/>
    </xf>
    <xf numFmtId="0" fontId="12" fillId="6" borderId="45" xfId="0" applyFont="1" applyFill="1" applyBorder="1" applyAlignment="1" applyProtection="1">
      <alignment horizontal="center" vertical="center" wrapText="1"/>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0" fillId="0" borderId="38" xfId="0" applyFont="1" applyBorder="1" applyAlignment="1">
      <alignment horizontal="center" vertical="center"/>
    </xf>
    <xf numFmtId="0" fontId="40" fillId="0" borderId="9" xfId="0" applyFont="1" applyBorder="1" applyAlignment="1">
      <alignment horizontal="center" vertical="center"/>
    </xf>
    <xf numFmtId="0" fontId="40" fillId="0" borderId="50" xfId="0" applyFont="1" applyBorder="1" applyAlignment="1">
      <alignment horizontal="center" vertical="center"/>
    </xf>
    <xf numFmtId="0" fontId="40" fillId="0" borderId="0" xfId="0" applyFont="1" applyAlignment="1">
      <alignment horizontal="center" vertical="center"/>
    </xf>
    <xf numFmtId="0" fontId="40"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52" xfId="0" applyFont="1" applyBorder="1" applyAlignment="1" applyProtection="1">
      <alignment horizontal="center" vertical="center"/>
    </xf>
    <xf numFmtId="0" fontId="40" fillId="0" borderId="50" xfId="0" applyFont="1" applyBorder="1" applyAlignment="1" applyProtection="1">
      <alignment horizontal="center" vertical="center"/>
    </xf>
    <xf numFmtId="0" fontId="40" fillId="0" borderId="53"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8" xfId="0" applyFont="1" applyBorder="1" applyAlignment="1" applyProtection="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41" fillId="0" borderId="22" xfId="0" applyFont="1" applyBorder="1" applyAlignment="1">
      <alignment vertical="center"/>
    </xf>
    <xf numFmtId="3" fontId="58" fillId="21" borderId="38" xfId="0" applyNumberFormat="1" applyFont="1" applyFill="1" applyBorder="1" applyAlignment="1" applyProtection="1">
      <alignment vertical="center" wrapText="1"/>
    </xf>
    <xf numFmtId="3" fontId="58" fillId="21" borderId="62" xfId="0" applyNumberFormat="1" applyFont="1" applyFill="1" applyBorder="1" applyAlignment="1" applyProtection="1">
      <alignment horizontal="center" vertical="center" wrapText="1"/>
    </xf>
    <xf numFmtId="3" fontId="58" fillId="21" borderId="67" xfId="0" applyNumberFormat="1" applyFont="1" applyFill="1" applyBorder="1" applyAlignment="1" applyProtection="1">
      <alignment vertical="center" wrapText="1"/>
    </xf>
    <xf numFmtId="3" fontId="58" fillId="21" borderId="67" xfId="0" applyNumberFormat="1" applyFont="1" applyFill="1" applyBorder="1" applyAlignment="1" applyProtection="1">
      <alignment horizontal="center" vertical="center" wrapText="1"/>
    </xf>
    <xf numFmtId="3" fontId="58" fillId="21" borderId="62" xfId="0" applyNumberFormat="1" applyFont="1" applyFill="1" applyBorder="1" applyAlignment="1" applyProtection="1">
      <alignment horizontal="center" wrapText="1"/>
    </xf>
    <xf numFmtId="3" fontId="58" fillId="21" borderId="67" xfId="0" applyNumberFormat="1" applyFont="1" applyFill="1" applyBorder="1" applyAlignment="1" applyProtection="1">
      <alignment horizontal="center" wrapText="1"/>
    </xf>
    <xf numFmtId="164" fontId="33" fillId="25" borderId="1" xfId="8" applyNumberFormat="1" applyFont="1" applyBorder="1" applyAlignment="1" applyProtection="1">
      <alignment horizontal="center" vertical="center" wrapText="1"/>
      <protection locked="0" hidden="1"/>
    </xf>
    <xf numFmtId="164" fontId="33" fillId="25" borderId="2" xfId="8" applyNumberFormat="1" applyFont="1" applyBorder="1" applyAlignment="1" applyProtection="1">
      <alignment horizontal="center" vertical="center" wrapText="1"/>
      <protection locked="0" hidden="1"/>
    </xf>
    <xf numFmtId="0" fontId="79" fillId="12" borderId="22" xfId="0" applyFont="1" applyFill="1" applyBorder="1" applyAlignment="1">
      <alignment horizontal="right" vertical="center" wrapText="1"/>
    </xf>
    <xf numFmtId="183" fontId="42" fillId="23" borderId="10" xfId="0" applyNumberFormat="1" applyFont="1" applyFill="1" applyBorder="1" applyAlignment="1">
      <alignment horizontal="center" vertical="center"/>
    </xf>
    <xf numFmtId="0" fontId="4" fillId="0" borderId="0" xfId="0" applyFont="1" applyProtection="1">
      <protection hidden="1"/>
    </xf>
    <xf numFmtId="0" fontId="4" fillId="0" borderId="0" xfId="0" applyFont="1" applyAlignment="1" applyProtection="1">
      <alignment horizontal="center"/>
      <protection hidden="1"/>
    </xf>
    <xf numFmtId="49" fontId="40" fillId="0" borderId="0" xfId="0" applyNumberFormat="1" applyFont="1" applyAlignment="1" applyProtection="1">
      <alignment horizontal="right"/>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14" fontId="4" fillId="0" borderId="0" xfId="0" applyNumberFormat="1" applyFont="1" applyAlignment="1" applyProtection="1">
      <alignment horizontal="left" vertical="center" wrapText="1"/>
      <protection hidden="1"/>
    </xf>
    <xf numFmtId="0" fontId="4" fillId="0" borderId="0" xfId="0" applyFont="1" applyAlignment="1" applyProtection="1">
      <protection hidden="1"/>
    </xf>
    <xf numFmtId="0" fontId="40" fillId="0" borderId="0" xfId="0" applyFont="1" applyAlignment="1" applyProtection="1">
      <alignment horizontal="left" vertical="center"/>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vertical="justify" wrapText="1"/>
      <protection hidden="1"/>
    </xf>
    <xf numFmtId="2" fontId="8" fillId="14" borderId="0" xfId="2" applyFont="1" applyAlignment="1" applyProtection="1">
      <alignment horizontal="center" wrapText="1"/>
      <protection hidden="1"/>
    </xf>
    <xf numFmtId="185" fontId="4" fillId="0" borderId="22" xfId="0" applyNumberFormat="1"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1" fontId="4" fillId="0" borderId="22" xfId="0" applyNumberFormat="1"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1" fontId="4" fillId="3" borderId="22" xfId="0" applyNumberFormat="1" applyFont="1" applyFill="1" applyBorder="1" applyAlignment="1" applyProtection="1">
      <alignment horizontal="center" vertical="center" wrapText="1"/>
      <protection hidden="1"/>
    </xf>
    <xf numFmtId="0" fontId="4" fillId="3" borderId="17" xfId="0" applyFont="1" applyFill="1" applyBorder="1" applyAlignment="1" applyProtection="1">
      <alignment horizontal="center" vertical="center" wrapText="1"/>
      <protection hidden="1"/>
    </xf>
    <xf numFmtId="0" fontId="4" fillId="3" borderId="16" xfId="0" applyFont="1" applyFill="1" applyBorder="1" applyAlignment="1" applyProtection="1">
      <alignment horizontal="center" vertical="center" wrapText="1"/>
      <protection hidden="1"/>
    </xf>
    <xf numFmtId="0" fontId="80" fillId="0" borderId="0" xfId="0" applyFont="1" applyAlignment="1" applyProtection="1">
      <alignment vertical="center"/>
      <protection hidden="1"/>
    </xf>
    <xf numFmtId="0" fontId="4" fillId="0" borderId="0" xfId="0" applyFont="1" applyAlignment="1" applyProtection="1">
      <alignment horizontal="justify" vertical="center" wrapText="1"/>
      <protection hidden="1"/>
    </xf>
    <xf numFmtId="0" fontId="28" fillId="0" borderId="22" xfId="0" applyFont="1" applyBorder="1" applyAlignment="1" applyProtection="1">
      <alignment horizontal="center" vertical="center" wrapText="1"/>
      <protection hidden="1"/>
    </xf>
    <xf numFmtId="0" fontId="28" fillId="3" borderId="22" xfId="0" applyFont="1" applyFill="1" applyBorder="1" applyAlignment="1" applyProtection="1">
      <alignment horizontal="center" vertical="center" wrapText="1"/>
      <protection hidden="1"/>
    </xf>
    <xf numFmtId="0" fontId="8" fillId="3" borderId="22" xfId="0" applyFont="1" applyFill="1" applyBorder="1" applyAlignment="1" applyProtection="1">
      <alignment horizontal="center" vertical="center"/>
    </xf>
    <xf numFmtId="0" fontId="8" fillId="3" borderId="22" xfId="0" applyFont="1" applyFill="1" applyBorder="1" applyAlignment="1" applyProtection="1">
      <alignment horizontal="center" vertical="center" wrapText="1"/>
    </xf>
    <xf numFmtId="2" fontId="8" fillId="24" borderId="22" xfId="2" applyFont="1" applyFill="1" applyBorder="1" applyAlignment="1" applyProtection="1">
      <alignment horizontal="center" vertical="center"/>
    </xf>
    <xf numFmtId="0" fontId="40" fillId="0" borderId="0" xfId="0" applyFont="1" applyBorder="1" applyAlignment="1" applyProtection="1">
      <alignment horizontal="center" vertical="center" wrapText="1"/>
      <protection hidden="1"/>
    </xf>
    <xf numFmtId="0" fontId="40" fillId="0" borderId="0" xfId="0" applyFont="1" applyBorder="1" applyAlignment="1" applyProtection="1">
      <alignment horizontal="center" vertical="center"/>
      <protection hidden="1"/>
    </xf>
    <xf numFmtId="164" fontId="40" fillId="0" borderId="0" xfId="0" applyNumberFormat="1" applyFont="1" applyBorder="1" applyAlignment="1" applyProtection="1">
      <alignment horizontal="center" vertical="center" wrapText="1"/>
      <protection hidden="1"/>
    </xf>
    <xf numFmtId="0" fontId="4" fillId="0" borderId="0" xfId="0" applyFont="1" applyAlignment="1" applyProtection="1">
      <alignment horizontal="justify" vertical="justify" wrapText="1"/>
      <protection hidden="1"/>
    </xf>
    <xf numFmtId="182" fontId="4" fillId="0" borderId="2" xfId="0" quotePrefix="1"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0" fontId="4" fillId="9" borderId="0" xfId="0" applyFont="1" applyFill="1" applyProtection="1">
      <protection hidden="1"/>
    </xf>
    <xf numFmtId="181" fontId="4" fillId="0" borderId="2" xfId="0" quotePrefix="1" applyNumberFormat="1" applyFont="1" applyFill="1" applyBorder="1" applyAlignment="1" applyProtection="1">
      <alignment horizontal="center" vertical="center" wrapText="1"/>
    </xf>
    <xf numFmtId="183" fontId="4" fillId="0" borderId="2" xfId="0" quotePrefix="1" applyNumberFormat="1" applyFont="1" applyFill="1" applyBorder="1" applyAlignment="1" applyProtection="1">
      <alignment horizontal="center" vertical="center" wrapText="1"/>
    </xf>
    <xf numFmtId="181" fontId="4" fillId="0" borderId="2" xfId="0" quotePrefix="1" applyNumberFormat="1" applyFont="1" applyFill="1" applyBorder="1" applyAlignment="1" applyProtection="1">
      <alignment horizontal="center" vertical="center" wrapText="1"/>
      <protection hidden="1"/>
    </xf>
    <xf numFmtId="166" fontId="4" fillId="0" borderId="2" xfId="0" applyNumberFormat="1" applyFont="1" applyFill="1" applyBorder="1" applyAlignment="1" applyProtection="1">
      <alignment horizontal="center" vertical="center" wrapText="1"/>
      <protection hidden="1"/>
    </xf>
    <xf numFmtId="166" fontId="4" fillId="0" borderId="5" xfId="0" applyNumberFormat="1" applyFont="1" applyFill="1" applyBorder="1" applyAlignment="1" applyProtection="1">
      <alignment horizontal="center" vertical="center" wrapText="1"/>
      <protection hidden="1"/>
    </xf>
    <xf numFmtId="1" fontId="4" fillId="3" borderId="0" xfId="0" quotePrefix="1" applyNumberFormat="1"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wrapText="1"/>
      <protection hidden="1"/>
    </xf>
    <xf numFmtId="2" fontId="4" fillId="3" borderId="0" xfId="0" applyNumberFormat="1" applyFont="1" applyFill="1" applyBorder="1" applyAlignment="1" applyProtection="1">
      <alignment horizontal="center" vertical="center" wrapText="1"/>
      <protection hidden="1"/>
    </xf>
    <xf numFmtId="0" fontId="4" fillId="3" borderId="0" xfId="0" applyFont="1" applyFill="1" applyAlignment="1" applyProtection="1">
      <alignment horizontal="justify" vertical="justify" wrapText="1"/>
      <protection hidden="1"/>
    </xf>
    <xf numFmtId="0" fontId="4" fillId="3" borderId="0" xfId="0" applyFont="1" applyFill="1" applyAlignment="1" applyProtection="1">
      <alignment vertical="justify" wrapText="1"/>
      <protection hidden="1"/>
    </xf>
    <xf numFmtId="0" fontId="40" fillId="0" borderId="0" xfId="0" applyFont="1" applyAlignment="1" applyProtection="1">
      <alignment horizontal="center" vertical="center" wrapText="1"/>
      <protection locked="0" hidden="1"/>
    </xf>
    <xf numFmtId="0" fontId="4" fillId="0" borderId="0" xfId="0" applyFont="1" applyAlignment="1" applyProtection="1">
      <alignment horizontal="justify" vertical="center"/>
      <protection hidden="1"/>
    </xf>
    <xf numFmtId="0" fontId="40" fillId="0" borderId="0" xfId="0" applyFont="1" applyAlignment="1" applyProtection="1">
      <protection hidden="1"/>
    </xf>
    <xf numFmtId="0" fontId="4" fillId="10" borderId="0" xfId="0" applyFont="1" applyFill="1" applyAlignment="1" applyProtection="1">
      <alignment horizontal="center"/>
      <protection hidden="1"/>
    </xf>
    <xf numFmtId="2" fontId="8" fillId="14" borderId="0" xfId="2" applyFont="1" applyAlignment="1" applyProtection="1">
      <alignment horizontal="center"/>
      <protection hidden="1"/>
    </xf>
    <xf numFmtId="0" fontId="4" fillId="0" borderId="28" xfId="0" applyFont="1" applyBorder="1" applyAlignment="1" applyProtection="1">
      <protection hidden="1"/>
    </xf>
    <xf numFmtId="164" fontId="4" fillId="0" borderId="0" xfId="0" applyNumberFormat="1" applyFont="1" applyAlignment="1" applyProtection="1">
      <alignment vertical="center"/>
      <protection hidden="1"/>
    </xf>
    <xf numFmtId="170" fontId="63" fillId="23" borderId="52" xfId="0" applyNumberFormat="1" applyFont="1" applyFill="1" applyBorder="1" applyAlignment="1">
      <alignment horizontal="center" vertical="center"/>
    </xf>
    <xf numFmtId="188" fontId="42" fillId="23" borderId="6" xfId="0" applyNumberFormat="1" applyFont="1" applyFill="1" applyBorder="1" applyAlignment="1">
      <alignment horizontal="center" vertical="center"/>
    </xf>
    <xf numFmtId="168" fontId="42" fillId="27" borderId="5" xfId="0" applyNumberFormat="1" applyFont="1" applyFill="1" applyBorder="1" applyAlignment="1">
      <alignment horizontal="center" vertical="center"/>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4" xfId="0" applyFont="1" applyBorder="1" applyAlignment="1">
      <alignment horizontal="center" vertical="center" wrapText="1"/>
    </xf>
    <xf numFmtId="1" fontId="8" fillId="30" borderId="16" xfId="2" applyNumberFormat="1" applyFill="1" applyBorder="1" applyAlignment="1" applyProtection="1">
      <alignment horizontal="center" vertical="center"/>
      <protection hidden="1"/>
    </xf>
    <xf numFmtId="0" fontId="8" fillId="0" borderId="0" xfId="0" applyFont="1" applyFill="1" applyProtection="1"/>
    <xf numFmtId="178" fontId="9" fillId="0" borderId="41" xfId="0" applyNumberFormat="1" applyFont="1" applyFill="1" applyBorder="1" applyAlignment="1">
      <alignment horizontal="center" vertical="center" wrapText="1"/>
    </xf>
    <xf numFmtId="179" fontId="9" fillId="0" borderId="41" xfId="0" applyNumberFormat="1" applyFont="1" applyFill="1" applyBorder="1" applyAlignment="1">
      <alignment horizontal="center" vertical="center" wrapText="1"/>
    </xf>
    <xf numFmtId="1" fontId="8" fillId="6" borderId="16" xfId="2" applyNumberFormat="1" applyFill="1" applyBorder="1" applyAlignment="1" applyProtection="1">
      <alignment horizontal="center" vertical="center"/>
      <protection hidden="1"/>
    </xf>
    <xf numFmtId="178" fontId="12" fillId="23" borderId="39" xfId="0" applyNumberFormat="1" applyFont="1" applyFill="1" applyBorder="1" applyAlignment="1">
      <alignment horizontal="center" vertical="center"/>
    </xf>
    <xf numFmtId="0" fontId="8" fillId="24" borderId="54" xfId="2" applyNumberFormat="1" applyFont="1" applyFill="1" applyBorder="1" applyAlignment="1" applyProtection="1">
      <alignment horizontal="center" vertical="center"/>
      <protection locked="0" hidden="1"/>
    </xf>
    <xf numFmtId="0" fontId="9" fillId="23" borderId="50" xfId="0" applyFont="1" applyFill="1" applyBorder="1" applyAlignment="1" applyProtection="1">
      <alignment horizontal="center" vertical="center" wrapText="1"/>
      <protection locked="0"/>
    </xf>
    <xf numFmtId="1" fontId="9" fillId="23" borderId="50" xfId="0" applyNumberFormat="1" applyFont="1" applyFill="1" applyBorder="1" applyAlignment="1" applyProtection="1">
      <alignment horizontal="center" vertical="center" wrapText="1"/>
      <protection locked="0"/>
    </xf>
    <xf numFmtId="185" fontId="9" fillId="23" borderId="32" xfId="0" applyNumberFormat="1" applyFont="1" applyFill="1" applyBorder="1" applyAlignment="1" applyProtection="1">
      <alignment horizontal="center" vertical="center" wrapText="1"/>
    </xf>
    <xf numFmtId="185" fontId="8" fillId="28" borderId="50" xfId="2" applyNumberFormat="1" applyFont="1" applyFill="1" applyBorder="1" applyAlignment="1" applyProtection="1">
      <alignment horizontal="center" vertical="center"/>
      <protection locked="0" hidden="1"/>
    </xf>
    <xf numFmtId="2" fontId="9" fillId="23" borderId="53" xfId="0" applyNumberFormat="1" applyFont="1" applyFill="1" applyBorder="1" applyAlignment="1" applyProtection="1">
      <alignment horizontal="center" vertical="center" wrapText="1"/>
      <protection locked="0"/>
    </xf>
    <xf numFmtId="179" fontId="12" fillId="23" borderId="41" xfId="0" applyNumberFormat="1" applyFont="1" applyFill="1" applyBorder="1" applyAlignment="1">
      <alignment horizontal="center" vertical="center"/>
    </xf>
    <xf numFmtId="0" fontId="9" fillId="23" borderId="20" xfId="0" applyFont="1" applyFill="1" applyBorder="1" applyAlignment="1" applyProtection="1">
      <alignment horizontal="center" vertical="center" wrapText="1"/>
      <protection locked="0"/>
    </xf>
    <xf numFmtId="1" fontId="9" fillId="23" borderId="20" xfId="0" applyNumberFormat="1" applyFont="1" applyFill="1" applyBorder="1" applyAlignment="1" applyProtection="1">
      <alignment horizontal="center" vertical="center" wrapText="1"/>
      <protection locked="0"/>
    </xf>
    <xf numFmtId="185" fontId="9" fillId="23" borderId="2" xfId="0" applyNumberFormat="1" applyFont="1" applyFill="1" applyBorder="1" applyAlignment="1" applyProtection="1">
      <alignment horizontal="center" vertical="center" wrapText="1"/>
    </xf>
    <xf numFmtId="185" fontId="8" fillId="28" borderId="20" xfId="2" applyNumberFormat="1" applyFont="1" applyFill="1" applyBorder="1" applyAlignment="1" applyProtection="1">
      <alignment horizontal="center" vertical="center"/>
      <protection locked="0" hidden="1"/>
    </xf>
    <xf numFmtId="2" fontId="9" fillId="23" borderId="34" xfId="0" applyNumberFormat="1" applyFont="1" applyFill="1" applyBorder="1" applyAlignment="1" applyProtection="1">
      <alignment horizontal="center" vertical="center" wrapText="1"/>
      <protection locked="0"/>
    </xf>
    <xf numFmtId="179" fontId="12" fillId="23" borderId="42" xfId="0" applyNumberFormat="1" applyFont="1" applyFill="1" applyBorder="1" applyAlignment="1">
      <alignment horizontal="center" vertical="center"/>
    </xf>
    <xf numFmtId="0" fontId="9" fillId="23" borderId="5" xfId="0" applyFont="1" applyFill="1" applyBorder="1" applyAlignment="1" applyProtection="1">
      <alignment horizontal="center" vertical="center" wrapText="1"/>
      <protection locked="0"/>
    </xf>
    <xf numFmtId="1" fontId="9" fillId="23" borderId="5" xfId="0" applyNumberFormat="1" applyFont="1" applyFill="1" applyBorder="1" applyAlignment="1" applyProtection="1">
      <alignment horizontal="center" vertical="center" wrapText="1"/>
      <protection locked="0"/>
    </xf>
    <xf numFmtId="185" fontId="9" fillId="23" borderId="5" xfId="0" applyNumberFormat="1" applyFont="1" applyFill="1" applyBorder="1" applyAlignment="1" applyProtection="1">
      <alignment horizontal="center" vertical="center" wrapText="1"/>
    </xf>
    <xf numFmtId="185" fontId="8" fillId="28" borderId="5" xfId="2" applyNumberFormat="1" applyFont="1" applyFill="1" applyBorder="1" applyAlignment="1" applyProtection="1">
      <alignment horizontal="center" vertical="center"/>
      <protection locked="0" hidden="1"/>
    </xf>
    <xf numFmtId="2" fontId="9" fillId="23" borderId="6" xfId="0" applyNumberFormat="1" applyFont="1" applyFill="1" applyBorder="1" applyAlignment="1" applyProtection="1">
      <alignment horizontal="center" vertical="center" wrapText="1"/>
      <protection locked="0"/>
    </xf>
    <xf numFmtId="2" fontId="8" fillId="24" borderId="19" xfId="2" applyFont="1" applyFill="1" applyBorder="1" applyAlignment="1" applyProtection="1">
      <alignment horizontal="center" vertical="center" wrapText="1"/>
      <protection locked="0" hidden="1"/>
    </xf>
    <xf numFmtId="16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3"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 fontId="8" fillId="6" borderId="16" xfId="2" applyNumberFormat="1" applyFill="1" applyBorder="1" applyAlignment="1" applyProtection="1">
      <alignment horizontal="center" vertical="center" wrapText="1"/>
      <protection hidden="1"/>
    </xf>
    <xf numFmtId="0" fontId="33" fillId="24" borderId="65" xfId="2" applyNumberFormat="1" applyFont="1" applyFill="1" applyBorder="1" applyAlignment="1" applyProtection="1">
      <alignment horizontal="center" vertical="center"/>
      <protection locked="0" hidden="1"/>
    </xf>
    <xf numFmtId="0" fontId="8" fillId="24" borderId="40" xfId="2" applyNumberFormat="1" applyFont="1" applyFill="1" applyBorder="1" applyAlignment="1" applyProtection="1">
      <alignment horizontal="center" vertical="center"/>
      <protection locked="0" hidden="1"/>
    </xf>
    <xf numFmtId="0" fontId="8" fillId="24" borderId="66" xfId="2" applyNumberFormat="1" applyFont="1" applyFill="1" applyBorder="1" applyAlignment="1" applyProtection="1">
      <alignment horizontal="center" vertical="center"/>
      <protection locked="0" hidden="1"/>
    </xf>
    <xf numFmtId="0" fontId="9" fillId="9" borderId="33" xfId="0" applyFont="1" applyFill="1" applyBorder="1" applyAlignment="1" applyProtection="1">
      <alignment horizontal="center" vertical="center" wrapText="1"/>
    </xf>
    <xf numFmtId="1" fontId="8" fillId="31" borderId="16" xfId="2" applyNumberFormat="1" applyFill="1" applyBorder="1" applyAlignment="1" applyProtection="1">
      <alignment horizontal="center" vertical="center" wrapText="1"/>
      <protection hidden="1"/>
    </xf>
    <xf numFmtId="0" fontId="12" fillId="6" borderId="43" xfId="0" applyFont="1" applyFill="1" applyBorder="1" applyAlignment="1" applyProtection="1">
      <alignment horizontal="left" vertical="center" wrapText="1"/>
    </xf>
    <xf numFmtId="1" fontId="36" fillId="9" borderId="49" xfId="0" applyNumberFormat="1" applyFont="1" applyFill="1" applyBorder="1" applyAlignment="1" applyProtection="1">
      <alignment horizontal="center" vertical="center" wrapText="1"/>
    </xf>
    <xf numFmtId="0" fontId="45" fillId="6" borderId="49" xfId="0"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xf>
    <xf numFmtId="185" fontId="69" fillId="0" borderId="0" xfId="0" applyNumberFormat="1" applyFont="1" applyAlignment="1" applyProtection="1">
      <alignment vertical="center"/>
    </xf>
    <xf numFmtId="0" fontId="42" fillId="27" borderId="2" xfId="0" applyFont="1" applyFill="1" applyBorder="1" applyAlignment="1">
      <alignment horizontal="center" vertical="center"/>
    </xf>
    <xf numFmtId="0" fontId="42" fillId="27" borderId="11" xfId="0" applyFont="1" applyFill="1" applyBorder="1" applyAlignment="1">
      <alignment horizontal="center" vertical="center" wrapText="1"/>
    </xf>
    <xf numFmtId="0" fontId="42" fillId="27" borderId="32" xfId="0" applyFont="1" applyFill="1" applyBorder="1" applyAlignment="1">
      <alignment horizontal="center" vertical="center"/>
    </xf>
    <xf numFmtId="164" fontId="42" fillId="27" borderId="32" xfId="0" applyNumberFormat="1" applyFont="1" applyFill="1" applyBorder="1" applyAlignment="1">
      <alignment horizontal="center" vertical="center"/>
    </xf>
    <xf numFmtId="185" fontId="42" fillId="27" borderId="50" xfId="0" applyNumberFormat="1" applyFont="1" applyFill="1" applyBorder="1" applyAlignment="1">
      <alignment horizontal="center" vertical="center"/>
    </xf>
    <xf numFmtId="166" fontId="42" fillId="27" borderId="32" xfId="0" applyNumberFormat="1" applyFont="1" applyFill="1" applyBorder="1" applyAlignment="1">
      <alignment horizontal="center" vertical="center"/>
    </xf>
    <xf numFmtId="1" fontId="42" fillId="27" borderId="32" xfId="0" applyNumberFormat="1" applyFont="1" applyFill="1" applyBorder="1" applyAlignment="1">
      <alignment horizontal="center" vertical="center"/>
    </xf>
    <xf numFmtId="185" fontId="42" fillId="27" borderId="32" xfId="0" applyNumberFormat="1" applyFont="1" applyFill="1" applyBorder="1" applyAlignment="1">
      <alignment horizontal="center" vertical="center"/>
    </xf>
    <xf numFmtId="168" fontId="42" fillId="27" borderId="32" xfId="0" applyNumberFormat="1" applyFont="1" applyFill="1" applyBorder="1" applyAlignment="1">
      <alignment horizontal="center" vertical="center"/>
    </xf>
    <xf numFmtId="0" fontId="42" fillId="27" borderId="33" xfId="0" applyFont="1" applyFill="1" applyBorder="1" applyAlignment="1">
      <alignment horizontal="center" vertical="center"/>
    </xf>
    <xf numFmtId="0" fontId="42" fillId="27" borderId="3" xfId="0" applyFont="1" applyFill="1" applyBorder="1" applyAlignment="1">
      <alignment horizontal="center" vertical="center" wrapText="1"/>
    </xf>
    <xf numFmtId="164" fontId="42" fillId="27" borderId="2" xfId="0" applyNumberFormat="1" applyFont="1" applyFill="1" applyBorder="1" applyAlignment="1">
      <alignment horizontal="center" vertical="center"/>
    </xf>
    <xf numFmtId="185" fontId="42" fillId="27" borderId="20" xfId="0" applyNumberFormat="1" applyFont="1" applyFill="1" applyBorder="1" applyAlignment="1">
      <alignment horizontal="center" vertical="center"/>
    </xf>
    <xf numFmtId="1" fontId="42" fillId="27" borderId="2" xfId="0" applyNumberFormat="1" applyFont="1" applyFill="1" applyBorder="1" applyAlignment="1">
      <alignment horizontal="center" vertical="center"/>
    </xf>
    <xf numFmtId="185" fontId="42" fillId="27" borderId="2" xfId="0" applyNumberFormat="1" applyFont="1" applyFill="1" applyBorder="1" applyAlignment="1">
      <alignment horizontal="center" vertical="center"/>
    </xf>
    <xf numFmtId="168" fontId="42" fillId="27" borderId="2" xfId="0" applyNumberFormat="1" applyFont="1" applyFill="1" applyBorder="1" applyAlignment="1">
      <alignment horizontal="center" vertical="center"/>
    </xf>
    <xf numFmtId="0" fontId="42" fillId="27" borderId="10" xfId="0" applyFont="1" applyFill="1" applyBorder="1" applyAlignment="1">
      <alignment horizontal="center" vertical="center"/>
    </xf>
    <xf numFmtId="0" fontId="42" fillId="27" borderId="12" xfId="0" applyFont="1" applyFill="1" applyBorder="1" applyAlignment="1">
      <alignment horizontal="center" vertical="center" wrapText="1"/>
    </xf>
    <xf numFmtId="185" fontId="42" fillId="27" borderId="5" xfId="0" applyNumberFormat="1" applyFont="1" applyFill="1" applyBorder="1" applyAlignment="1">
      <alignment horizontal="center" vertical="center"/>
    </xf>
    <xf numFmtId="166" fontId="42" fillId="27" borderId="5" xfId="0" applyNumberFormat="1" applyFont="1" applyFill="1" applyBorder="1" applyAlignment="1">
      <alignment horizontal="center" vertical="center"/>
    </xf>
    <xf numFmtId="0" fontId="42" fillId="27" borderId="6" xfId="0" applyFont="1" applyFill="1" applyBorder="1" applyAlignment="1">
      <alignment horizontal="center" vertical="center"/>
    </xf>
    <xf numFmtId="183" fontId="4" fillId="0" borderId="5" xfId="0" quotePrefix="1" applyNumberFormat="1" applyFont="1" applyFill="1" applyBorder="1" applyAlignment="1" applyProtection="1">
      <alignment horizontal="center" vertical="center" wrapText="1"/>
      <protection hidden="1"/>
    </xf>
    <xf numFmtId="2" fontId="42" fillId="0" borderId="0" xfId="0" applyNumberFormat="1" applyFont="1" applyBorder="1" applyProtection="1"/>
    <xf numFmtId="166" fontId="42" fillId="0" borderId="0" xfId="0" applyNumberFormat="1" applyFont="1" applyBorder="1" applyProtection="1"/>
    <xf numFmtId="189" fontId="42" fillId="0" borderId="0" xfId="0" applyNumberFormat="1" applyFont="1" applyBorder="1" applyProtection="1"/>
    <xf numFmtId="186" fontId="28" fillId="6" borderId="23" xfId="0" applyNumberFormat="1" applyFont="1" applyFill="1" applyBorder="1" applyAlignment="1" applyProtection="1">
      <alignment horizontal="center" vertical="center"/>
    </xf>
    <xf numFmtId="190" fontId="28" fillId="6" borderId="23" xfId="0" applyNumberFormat="1" applyFont="1" applyFill="1" applyBorder="1" applyAlignment="1" applyProtection="1">
      <alignment horizontal="center" vertical="center"/>
    </xf>
    <xf numFmtId="165" fontId="28" fillId="6" borderId="23" xfId="0" applyNumberFormat="1" applyFont="1" applyFill="1" applyBorder="1" applyAlignment="1" applyProtection="1">
      <alignment horizontal="center" vertical="center"/>
    </xf>
    <xf numFmtId="0" fontId="3" fillId="0" borderId="0" xfId="0" applyFont="1"/>
    <xf numFmtId="0" fontId="40" fillId="0" borderId="0" xfId="0" applyFont="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182" fontId="3" fillId="0" borderId="2" xfId="0" quotePrefix="1" applyNumberFormat="1" applyFont="1" applyFill="1" applyBorder="1" applyAlignment="1">
      <alignment horizontal="center" vertical="center" wrapText="1"/>
    </xf>
    <xf numFmtId="181" fontId="3" fillId="0" borderId="2" xfId="0" quotePrefix="1" applyNumberFormat="1" applyFont="1" applyFill="1" applyBorder="1" applyAlignment="1">
      <alignment horizontal="center" vertical="center" wrapText="1"/>
    </xf>
    <xf numFmtId="0" fontId="40" fillId="0" borderId="0" xfId="0" applyFont="1" applyFill="1" applyAlignment="1">
      <alignment horizontal="center" vertical="center" wrapText="1"/>
    </xf>
    <xf numFmtId="1"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wrapText="1"/>
    </xf>
    <xf numFmtId="191" fontId="42" fillId="23" borderId="1" xfId="0" applyNumberFormat="1" applyFont="1" applyFill="1" applyBorder="1" applyAlignment="1">
      <alignment horizontal="center" vertical="center"/>
    </xf>
    <xf numFmtId="191" fontId="42" fillId="23" borderId="2" xfId="0" applyNumberFormat="1" applyFont="1" applyFill="1" applyBorder="1" applyAlignment="1">
      <alignment horizontal="center" vertical="center"/>
    </xf>
    <xf numFmtId="0" fontId="42" fillId="27" borderId="32" xfId="0" applyNumberFormat="1" applyFont="1" applyFill="1" applyBorder="1" applyAlignment="1">
      <alignment horizontal="center" vertical="center"/>
    </xf>
    <xf numFmtId="0" fontId="42" fillId="27" borderId="5" xfId="0" applyNumberFormat="1" applyFont="1" applyFill="1" applyBorder="1" applyAlignment="1">
      <alignment horizontal="center" vertical="center"/>
    </xf>
    <xf numFmtId="0" fontId="58" fillId="22" borderId="2" xfId="0" applyFont="1" applyFill="1" applyBorder="1" applyAlignment="1" applyProtection="1">
      <alignment horizontal="center" vertical="center"/>
    </xf>
    <xf numFmtId="0" fontId="58" fillId="22" borderId="32" xfId="0" applyFont="1" applyFill="1" applyBorder="1" applyAlignment="1" applyProtection="1">
      <alignment horizontal="center" vertical="center"/>
    </xf>
    <xf numFmtId="0" fontId="58" fillId="22" borderId="12" xfId="0" applyFont="1" applyFill="1" applyBorder="1" applyAlignment="1" applyProtection="1">
      <alignment horizontal="center" vertical="center"/>
    </xf>
    <xf numFmtId="166" fontId="58" fillId="22" borderId="11" xfId="0" applyNumberFormat="1" applyFont="1" applyFill="1" applyBorder="1" applyAlignment="1" applyProtection="1">
      <alignment horizontal="center" vertical="center"/>
    </xf>
    <xf numFmtId="0" fontId="58" fillId="22" borderId="33"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xf>
    <xf numFmtId="166" fontId="4" fillId="0" borderId="32" xfId="0" applyNumberFormat="1" applyFont="1" applyFill="1" applyBorder="1" applyAlignment="1" applyProtection="1">
      <alignment horizontal="center" vertical="center" wrapText="1"/>
    </xf>
    <xf numFmtId="2" fontId="4" fillId="3" borderId="33" xfId="0" applyNumberFormat="1" applyFont="1" applyFill="1" applyBorder="1" applyAlignment="1" applyProtection="1">
      <alignment horizontal="center" vertical="center" wrapText="1"/>
    </xf>
    <xf numFmtId="2" fontId="4" fillId="3" borderId="51" xfId="0" applyNumberFormat="1" applyFont="1" applyFill="1" applyBorder="1" applyAlignment="1" applyProtection="1">
      <alignment horizontal="center" vertical="center" wrapText="1"/>
    </xf>
    <xf numFmtId="2" fontId="4" fillId="3" borderId="56" xfId="0" applyNumberFormat="1" applyFont="1" applyFill="1" applyBorder="1" applyAlignment="1" applyProtection="1">
      <alignment horizontal="center" vertical="center" wrapText="1"/>
    </xf>
    <xf numFmtId="183" fontId="4" fillId="0" borderId="2" xfId="0" quotePrefix="1" applyNumberFormat="1" applyFont="1" applyFill="1" applyBorder="1" applyAlignment="1" applyProtection="1">
      <alignment horizontal="center" vertical="center" wrapText="1"/>
      <protection hidden="1"/>
    </xf>
    <xf numFmtId="2" fontId="8" fillId="0" borderId="7" xfId="2" applyFill="1" applyBorder="1" applyAlignment="1">
      <alignment horizontal="center" vertical="center"/>
      <protection hidden="1"/>
    </xf>
    <xf numFmtId="0" fontId="33" fillId="14" borderId="8" xfId="2" applyNumberFormat="1" applyFont="1" applyBorder="1" applyAlignment="1" applyProtection="1">
      <alignment horizontal="center" vertical="center"/>
      <protection locked="0" hidden="1"/>
    </xf>
    <xf numFmtId="1" fontId="8" fillId="14" borderId="8" xfId="2" applyNumberFormat="1" applyBorder="1" applyAlignment="1" applyProtection="1">
      <alignment horizontal="center" vertical="center"/>
      <protection locked="0" hidden="1"/>
    </xf>
    <xf numFmtId="2" fontId="8" fillId="14" borderId="9" xfId="2" applyBorder="1" applyAlignment="1">
      <alignment horizontal="center" vertical="center"/>
      <protection hidden="1"/>
    </xf>
    <xf numFmtId="168" fontId="28" fillId="8" borderId="4" xfId="0" applyNumberFormat="1" applyFont="1" applyFill="1" applyBorder="1" applyAlignment="1" applyProtection="1">
      <alignment horizontal="center" vertical="center"/>
    </xf>
    <xf numFmtId="1" fontId="46" fillId="8" borderId="2" xfId="0" applyNumberFormat="1" applyFont="1" applyFill="1" applyBorder="1" applyAlignment="1" applyProtection="1">
      <alignment horizontal="center" vertical="center"/>
      <protection hidden="1"/>
    </xf>
    <xf numFmtId="1" fontId="28" fillId="8" borderId="2" xfId="0" applyNumberFormat="1" applyFont="1" applyFill="1" applyBorder="1" applyAlignment="1" applyProtection="1">
      <alignment horizontal="center" vertical="center"/>
      <protection hidden="1"/>
    </xf>
    <xf numFmtId="0" fontId="8" fillId="7" borderId="2" xfId="0" applyFont="1" applyFill="1" applyBorder="1" applyAlignment="1" applyProtection="1">
      <alignment horizontal="center" vertical="center"/>
    </xf>
    <xf numFmtId="0" fontId="8" fillId="9" borderId="2" xfId="0" applyFont="1" applyFill="1" applyBorder="1" applyAlignment="1" applyProtection="1">
      <alignment horizontal="center" vertical="center"/>
    </xf>
    <xf numFmtId="0" fontId="8" fillId="6" borderId="2" xfId="0" applyFont="1" applyFill="1" applyBorder="1" applyProtection="1"/>
    <xf numFmtId="2" fontId="8" fillId="7" borderId="2" xfId="0" applyNumberFormat="1" applyFont="1" applyFill="1" applyBorder="1" applyAlignment="1" applyProtection="1">
      <alignment horizontal="center" vertical="center"/>
    </xf>
    <xf numFmtId="0" fontId="28" fillId="6" borderId="2" xfId="0" applyFont="1" applyFill="1" applyBorder="1" applyProtection="1"/>
    <xf numFmtId="1" fontId="46" fillId="8" borderId="2" xfId="0" applyNumberFormat="1" applyFont="1" applyFill="1" applyBorder="1" applyAlignment="1" applyProtection="1">
      <alignment horizontal="center" vertical="center"/>
    </xf>
    <xf numFmtId="2" fontId="8" fillId="9" borderId="2" xfId="0" applyNumberFormat="1" applyFont="1" applyFill="1" applyBorder="1" applyAlignment="1" applyProtection="1">
      <alignment horizontal="center" vertical="center"/>
    </xf>
    <xf numFmtId="1" fontId="8" fillId="7" borderId="2" xfId="0" applyNumberFormat="1"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12" fillId="6" borderId="11" xfId="0" applyFont="1" applyFill="1" applyBorder="1" applyAlignment="1" applyProtection="1">
      <alignment horizontal="center" vertical="center" wrapText="1"/>
    </xf>
    <xf numFmtId="0" fontId="28" fillId="6" borderId="32" xfId="0" applyFont="1" applyFill="1" applyBorder="1" applyAlignment="1" applyProtection="1">
      <alignment vertical="top" wrapText="1"/>
    </xf>
    <xf numFmtId="165" fontId="28" fillId="6" borderId="32" xfId="0" applyNumberFormat="1" applyFont="1" applyFill="1" applyBorder="1" applyAlignment="1" applyProtection="1">
      <alignment horizontal="center" vertical="center"/>
    </xf>
    <xf numFmtId="1" fontId="46" fillId="8" borderId="32" xfId="0" applyNumberFormat="1" applyFont="1" applyFill="1" applyBorder="1" applyAlignment="1" applyProtection="1">
      <alignment horizontal="center" vertical="center"/>
      <protection hidden="1"/>
    </xf>
    <xf numFmtId="0" fontId="12" fillId="6" borderId="3" xfId="0" applyFont="1" applyFill="1" applyBorder="1" applyAlignment="1" applyProtection="1">
      <alignment horizontal="center" vertical="center" wrapText="1"/>
    </xf>
    <xf numFmtId="1" fontId="28" fillId="8" borderId="10" xfId="0" applyNumberFormat="1" applyFont="1" applyFill="1" applyBorder="1" applyAlignment="1" applyProtection="1">
      <alignment horizontal="center" vertical="center"/>
      <protection hidden="1"/>
    </xf>
    <xf numFmtId="0" fontId="12" fillId="6" borderId="12" xfId="0" applyFont="1" applyFill="1" applyBorder="1" applyAlignment="1" applyProtection="1">
      <alignment horizontal="center" vertical="center" wrapText="1"/>
    </xf>
    <xf numFmtId="0" fontId="28" fillId="6" borderId="5" xfId="0" applyFont="1" applyFill="1" applyBorder="1" applyProtection="1"/>
    <xf numFmtId="167" fontId="28" fillId="6" borderId="5" xfId="0" applyNumberFormat="1"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1" fontId="28" fillId="8" borderId="5" xfId="0" applyNumberFormat="1" applyFont="1" applyFill="1" applyBorder="1" applyAlignment="1" applyProtection="1">
      <alignment horizontal="center" vertical="center"/>
      <protection hidden="1"/>
    </xf>
    <xf numFmtId="191" fontId="4" fillId="0" borderId="32" xfId="0" quotePrefix="1" applyNumberFormat="1" applyFont="1" applyFill="1" applyBorder="1" applyAlignment="1" applyProtection="1">
      <alignment horizontal="center" vertical="center" wrapText="1"/>
    </xf>
    <xf numFmtId="191" fontId="4" fillId="0" borderId="2" xfId="0" quotePrefix="1" applyNumberFormat="1"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protection hidden="1"/>
    </xf>
    <xf numFmtId="1" fontId="4" fillId="0" borderId="40" xfId="0" applyNumberFormat="1" applyFont="1" applyFill="1" applyBorder="1" applyAlignment="1" applyProtection="1">
      <alignment horizontal="center" vertical="center" wrapText="1"/>
    </xf>
    <xf numFmtId="1" fontId="4" fillId="0" borderId="19" xfId="0" applyNumberFormat="1" applyFont="1" applyFill="1" applyBorder="1" applyAlignment="1" applyProtection="1">
      <alignment horizontal="center" vertical="center" wrapText="1"/>
    </xf>
    <xf numFmtId="1" fontId="4" fillId="0" borderId="19" xfId="0" applyNumberFormat="1" applyFont="1" applyFill="1" applyBorder="1" applyAlignment="1" applyProtection="1">
      <alignment horizontal="center" vertical="center" wrapText="1"/>
      <protection hidden="1"/>
    </xf>
    <xf numFmtId="1" fontId="4" fillId="0" borderId="37" xfId="0" applyNumberFormat="1" applyFont="1" applyFill="1" applyBorder="1" applyAlignment="1" applyProtection="1">
      <alignment horizontal="center" vertical="center" wrapText="1"/>
      <protection hidden="1"/>
    </xf>
    <xf numFmtId="2" fontId="9"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191" fontId="3" fillId="0" borderId="2" xfId="0" quotePrefix="1" applyNumberFormat="1" applyFont="1" applyFill="1" applyBorder="1" applyAlignment="1">
      <alignment horizontal="center" vertical="center" wrapText="1"/>
    </xf>
    <xf numFmtId="0" fontId="1" fillId="0" borderId="0" xfId="0" applyFont="1"/>
    <xf numFmtId="0" fontId="3" fillId="8" borderId="2" xfId="0" applyFont="1" applyFill="1" applyBorder="1" applyAlignment="1">
      <alignment horizontal="center" vertical="center"/>
    </xf>
    <xf numFmtId="166" fontId="3" fillId="8" borderId="2" xfId="0" applyNumberFormat="1" applyFont="1" applyFill="1" applyBorder="1" applyAlignment="1">
      <alignment horizontal="center" vertical="center"/>
    </xf>
    <xf numFmtId="0" fontId="3" fillId="8" borderId="2" xfId="0" applyFont="1" applyFill="1" applyBorder="1" applyAlignment="1">
      <alignment horizontal="center" vertical="center" wrapText="1"/>
    </xf>
    <xf numFmtId="2" fontId="3" fillId="8" borderId="2" xfId="0"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10" xfId="0" applyFont="1" applyFill="1" applyBorder="1" applyAlignment="1">
      <alignment horizontal="center" vertical="center"/>
    </xf>
    <xf numFmtId="166" fontId="3" fillId="8" borderId="3" xfId="0" applyNumberFormat="1" applyFont="1" applyFill="1" applyBorder="1" applyAlignment="1">
      <alignment horizontal="center" vertical="center"/>
    </xf>
    <xf numFmtId="166" fontId="3" fillId="8" borderId="10" xfId="0" applyNumberFormat="1" applyFont="1" applyFill="1" applyBorder="1" applyAlignment="1">
      <alignment horizontal="center" vertical="center"/>
    </xf>
    <xf numFmtId="0" fontId="3" fillId="8" borderId="3" xfId="0" applyFont="1" applyFill="1" applyBorder="1" applyAlignment="1">
      <alignment horizontal="center" vertical="center" wrapText="1"/>
    </xf>
    <xf numFmtId="0" fontId="3" fillId="8" borderId="10" xfId="0" applyFont="1" applyFill="1" applyBorder="1" applyAlignment="1">
      <alignment horizontal="center" vertical="center" wrapText="1"/>
    </xf>
    <xf numFmtId="2" fontId="3" fillId="8" borderId="3" xfId="0" applyNumberFormat="1" applyFont="1" applyFill="1" applyBorder="1" applyAlignment="1">
      <alignment horizontal="center" vertical="center"/>
    </xf>
    <xf numFmtId="2" fontId="3" fillId="8" borderId="10" xfId="0" applyNumberFormat="1" applyFont="1" applyFill="1" applyBorder="1" applyAlignment="1">
      <alignment horizontal="center" vertical="center"/>
    </xf>
    <xf numFmtId="0" fontId="3" fillId="8" borderId="1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192" fontId="3" fillId="0" borderId="2" xfId="7" applyNumberFormat="1" applyFont="1" applyFill="1" applyBorder="1" applyAlignment="1">
      <alignment horizontal="center" vertical="center" wrapText="1"/>
    </xf>
    <xf numFmtId="192" fontId="3" fillId="0" borderId="2" xfId="0" applyNumberFormat="1" applyFont="1" applyFill="1" applyBorder="1" applyAlignment="1">
      <alignment horizontal="center" vertical="center" wrapText="1"/>
    </xf>
    <xf numFmtId="192" fontId="3" fillId="0" borderId="5" xfId="7" applyNumberFormat="1" applyFont="1" applyFill="1" applyBorder="1" applyAlignment="1">
      <alignment horizontal="center" vertical="center" wrapText="1"/>
    </xf>
    <xf numFmtId="192" fontId="3" fillId="0" borderId="5" xfId="0"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0" fontId="8" fillId="3" borderId="22" xfId="0" applyFont="1" applyFill="1" applyBorder="1" applyAlignment="1" applyProtection="1">
      <alignment horizontal="center" vertical="center" wrapText="1"/>
    </xf>
    <xf numFmtId="0" fontId="4" fillId="0" borderId="0" xfId="0" applyFont="1" applyAlignment="1" applyProtection="1">
      <alignment horizontal="justify" vertical="justify" wrapText="1"/>
      <protection hidden="1"/>
    </xf>
    <xf numFmtId="0" fontId="28" fillId="0" borderId="22"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Alignment="1" applyProtection="1">
      <alignment horizontal="center"/>
      <protection hidden="1"/>
    </xf>
    <xf numFmtId="49" fontId="40" fillId="0" borderId="0" xfId="0" applyNumberFormat="1" applyFont="1" applyAlignment="1" applyProtection="1">
      <alignment horizontal="right"/>
      <protection hidden="1"/>
    </xf>
    <xf numFmtId="0" fontId="40" fillId="0" borderId="0" xfId="0" applyFont="1" applyBorder="1" applyAlignment="1" applyProtection="1">
      <alignment horizontal="left" vertical="center" wrapText="1"/>
      <protection hidden="1"/>
    </xf>
    <xf numFmtId="0" fontId="4" fillId="3" borderId="0" xfId="0" applyFont="1" applyFill="1" applyAlignment="1" applyProtection="1">
      <alignment horizontal="justify" vertical="justify" wrapText="1"/>
      <protection hidden="1"/>
    </xf>
    <xf numFmtId="0" fontId="4" fillId="0" borderId="0" xfId="0" applyFont="1" applyAlignment="1" applyProtection="1">
      <alignment horizontal="justify" vertical="center" wrapText="1"/>
      <protection hidden="1"/>
    </xf>
    <xf numFmtId="0" fontId="40" fillId="0" borderId="0" xfId="0" applyFont="1" applyAlignment="1" applyProtection="1">
      <alignment horizontal="left" vertical="center"/>
      <protection hidden="1"/>
    </xf>
    <xf numFmtId="0" fontId="40" fillId="29" borderId="7" xfId="0" applyFont="1" applyFill="1" applyBorder="1" applyAlignment="1">
      <alignment horizontal="center" vertical="center" wrapText="1"/>
    </xf>
    <xf numFmtId="0" fontId="40" fillId="29" borderId="8" xfId="0" applyFont="1" applyFill="1" applyBorder="1" applyAlignment="1">
      <alignment horizontal="center" vertical="center" wrapText="1"/>
    </xf>
    <xf numFmtId="0" fontId="43" fillId="29" borderId="8" xfId="0" applyFont="1" applyFill="1" applyBorder="1" applyAlignment="1">
      <alignment horizontal="center" vertical="center" wrapText="1"/>
    </xf>
    <xf numFmtId="0" fontId="40" fillId="29" borderId="9" xfId="0" applyFont="1" applyFill="1" applyBorder="1" applyAlignment="1">
      <alignment horizontal="center" vertical="center" wrapText="1"/>
    </xf>
    <xf numFmtId="0" fontId="38" fillId="0" borderId="0" xfId="0" applyFont="1" applyFill="1" applyBorder="1" applyAlignment="1">
      <alignment vertical="center" wrapText="1"/>
    </xf>
    <xf numFmtId="0" fontId="84" fillId="0" borderId="0" xfId="0" applyFont="1" applyFill="1" applyBorder="1" applyAlignment="1">
      <alignment vertical="center" wrapText="1"/>
    </xf>
    <xf numFmtId="1" fontId="4" fillId="0" borderId="1" xfId="0" applyNumberFormat="1" applyFont="1" applyFill="1" applyBorder="1" applyAlignment="1" applyProtection="1">
      <alignment horizontal="center" vertical="center" wrapText="1"/>
    </xf>
    <xf numFmtId="181" fontId="4" fillId="0" borderId="1" xfId="0" quotePrefix="1" applyNumberFormat="1"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vertical="center" wrapText="1"/>
    </xf>
    <xf numFmtId="167" fontId="4" fillId="3" borderId="1" xfId="0"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protection hidden="1"/>
    </xf>
    <xf numFmtId="0" fontId="36" fillId="4" borderId="7" xfId="0" applyFont="1" applyFill="1" applyBorder="1" applyAlignment="1" applyProtection="1">
      <alignment horizontal="center" vertical="center"/>
      <protection locked="0" hidden="1"/>
    </xf>
    <xf numFmtId="49" fontId="33" fillId="25" borderId="50" xfId="8" applyNumberFormat="1" applyFont="1" applyBorder="1" applyProtection="1">
      <alignment horizontal="center" vertical="center"/>
      <protection locked="0" hidden="1"/>
    </xf>
    <xf numFmtId="49" fontId="33" fillId="25" borderId="5" xfId="8" applyNumberFormat="1" applyFont="1" applyBorder="1" applyProtection="1">
      <alignment horizontal="center" vertical="center"/>
      <protection locked="0" hidden="1"/>
    </xf>
    <xf numFmtId="166" fontId="1" fillId="11" borderId="75" xfId="0" applyNumberFormat="1" applyFont="1" applyFill="1" applyBorder="1" applyAlignment="1" applyProtection="1">
      <alignment horizontal="center" vertical="center" wrapText="1"/>
      <protection locked="0"/>
    </xf>
    <xf numFmtId="166" fontId="1" fillId="11" borderId="20" xfId="0" applyNumberFormat="1" applyFont="1" applyFill="1" applyBorder="1" applyAlignment="1" applyProtection="1">
      <alignment horizontal="center" vertical="center" wrapText="1"/>
      <protection locked="0"/>
    </xf>
    <xf numFmtId="166" fontId="1" fillId="11" borderId="34" xfId="0" applyNumberFormat="1" applyFont="1" applyFill="1" applyBorder="1" applyAlignment="1" applyProtection="1">
      <alignment horizontal="center" vertical="center" wrapText="1"/>
      <protection locked="0"/>
    </xf>
    <xf numFmtId="166" fontId="1" fillId="11" borderId="40" xfId="0" applyNumberFormat="1" applyFont="1" applyFill="1" applyBorder="1" applyAlignment="1" applyProtection="1">
      <alignment horizontal="center" vertical="center" wrapText="1"/>
      <protection locked="0"/>
    </xf>
    <xf numFmtId="166" fontId="1" fillId="11" borderId="32" xfId="0" applyNumberFormat="1" applyFont="1" applyFill="1" applyBorder="1" applyAlignment="1" applyProtection="1">
      <alignment horizontal="center" vertical="center" wrapText="1"/>
      <protection locked="0"/>
    </xf>
    <xf numFmtId="166" fontId="1" fillId="11" borderId="33" xfId="0" applyNumberFormat="1" applyFont="1" applyFill="1" applyBorder="1" applyAlignment="1" applyProtection="1">
      <alignment horizontal="center" vertical="center" wrapText="1"/>
      <protection locked="0"/>
    </xf>
    <xf numFmtId="166" fontId="1" fillId="11" borderId="37" xfId="0" applyNumberFormat="1" applyFont="1" applyFill="1" applyBorder="1" applyAlignment="1" applyProtection="1">
      <alignment horizontal="center" vertical="center" wrapText="1"/>
      <protection locked="0"/>
    </xf>
    <xf numFmtId="166" fontId="1" fillId="11" borderId="5" xfId="0" applyNumberFormat="1" applyFont="1" applyFill="1" applyBorder="1" applyAlignment="1" applyProtection="1">
      <alignment horizontal="center" vertical="center" wrapText="1"/>
      <protection locked="0"/>
    </xf>
    <xf numFmtId="166" fontId="1" fillId="11" borderId="6" xfId="0" applyNumberFormat="1" applyFont="1" applyFill="1" applyBorder="1" applyAlignment="1" applyProtection="1">
      <alignment horizontal="center" vertical="center" wrapText="1"/>
      <protection locked="0"/>
    </xf>
    <xf numFmtId="168" fontId="28" fillId="8" borderId="13" xfId="0" applyNumberFormat="1" applyFont="1" applyFill="1" applyBorder="1" applyAlignment="1" applyProtection="1">
      <alignment horizontal="center" vertical="center"/>
    </xf>
    <xf numFmtId="166" fontId="1" fillId="11" borderId="76" xfId="0" applyNumberFormat="1" applyFont="1" applyFill="1" applyBorder="1" applyAlignment="1" applyProtection="1">
      <alignment horizontal="center" vertical="center" wrapText="1"/>
      <protection locked="0"/>
    </xf>
    <xf numFmtId="166" fontId="1" fillId="11" borderId="77" xfId="0" applyNumberFormat="1" applyFont="1" applyFill="1" applyBorder="1" applyAlignment="1" applyProtection="1">
      <alignment horizontal="center" vertical="center" wrapText="1"/>
      <protection locked="0"/>
    </xf>
    <xf numFmtId="166" fontId="1" fillId="11" borderId="78" xfId="0" applyNumberFormat="1" applyFont="1" applyFill="1" applyBorder="1" applyAlignment="1" applyProtection="1">
      <alignment horizontal="center" vertical="center" wrapText="1"/>
      <protection locked="0"/>
    </xf>
    <xf numFmtId="166" fontId="1" fillId="11" borderId="79" xfId="0" applyNumberFormat="1" applyFont="1" applyFill="1" applyBorder="1" applyAlignment="1" applyProtection="1">
      <alignment horizontal="center" vertical="center" wrapText="1"/>
      <protection locked="0"/>
    </xf>
    <xf numFmtId="166" fontId="1" fillId="11" borderId="80" xfId="0" applyNumberFormat="1" applyFont="1" applyFill="1" applyBorder="1" applyAlignment="1" applyProtection="1">
      <alignment horizontal="center" vertical="center" wrapText="1"/>
      <protection locked="0"/>
    </xf>
    <xf numFmtId="166" fontId="1" fillId="11" borderId="81" xfId="0" applyNumberFormat="1" applyFont="1" applyFill="1" applyBorder="1" applyAlignment="1" applyProtection="1">
      <alignment horizontal="center" vertical="center" wrapText="1"/>
      <protection locked="0"/>
    </xf>
    <xf numFmtId="183" fontId="4" fillId="0" borderId="1" xfId="0" quotePrefix="1" applyNumberFormat="1" applyFont="1" applyFill="1" applyBorder="1" applyAlignment="1" applyProtection="1">
      <alignment horizontal="center" vertical="center" wrapText="1"/>
    </xf>
    <xf numFmtId="1" fontId="3" fillId="0" borderId="32" xfId="0" applyNumberFormat="1" applyFont="1" applyFill="1" applyBorder="1" applyAlignment="1">
      <alignment horizontal="center" vertical="center"/>
    </xf>
    <xf numFmtId="191" fontId="3" fillId="0" borderId="32" xfId="0" quotePrefix="1" applyNumberFormat="1" applyFont="1" applyFill="1" applyBorder="1" applyAlignment="1">
      <alignment horizontal="center" vertical="center" wrapText="1"/>
    </xf>
    <xf numFmtId="192" fontId="3" fillId="0" borderId="32" xfId="7" applyNumberFormat="1" applyFont="1" applyFill="1" applyBorder="1" applyAlignment="1">
      <alignment horizontal="center" vertical="center" wrapText="1"/>
    </xf>
    <xf numFmtId="192" fontId="3" fillId="0" borderId="32"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166" fontId="3" fillId="0" borderId="32" xfId="0" applyNumberFormat="1" applyFont="1" applyFill="1" applyBorder="1" applyAlignment="1">
      <alignment horizontal="center" vertical="center" wrapText="1"/>
    </xf>
    <xf numFmtId="0" fontId="40" fillId="0" borderId="33"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83" fontId="4" fillId="0" borderId="5" xfId="0" quotePrefix="1" applyNumberFormat="1" applyFont="1" applyFill="1" applyBorder="1" applyAlignment="1" applyProtection="1">
      <alignment horizontal="center" vertical="center" wrapText="1"/>
    </xf>
    <xf numFmtId="0" fontId="66" fillId="22" borderId="10" xfId="0" applyFont="1" applyFill="1" applyBorder="1" applyAlignment="1">
      <alignment horizontal="center" vertical="center" wrapText="1"/>
    </xf>
    <xf numFmtId="0" fontId="66" fillId="22" borderId="6" xfId="0" applyFont="1" applyFill="1" applyBorder="1" applyAlignment="1">
      <alignment horizontal="center" vertical="center" wrapText="1"/>
    </xf>
    <xf numFmtId="0" fontId="58" fillId="32" borderId="11" xfId="0" applyFont="1" applyFill="1" applyBorder="1" applyAlignment="1" applyProtection="1">
      <alignment horizontal="center" vertical="center"/>
    </xf>
    <xf numFmtId="0" fontId="58" fillId="32" borderId="32" xfId="0" applyFont="1" applyFill="1" applyBorder="1" applyAlignment="1" applyProtection="1">
      <alignment horizontal="center" vertical="center"/>
    </xf>
    <xf numFmtId="166" fontId="58" fillId="32" borderId="32" xfId="0" applyNumberFormat="1" applyFont="1" applyFill="1" applyBorder="1" applyAlignment="1" applyProtection="1">
      <alignment horizontal="center" vertical="center"/>
    </xf>
    <xf numFmtId="0" fontId="58" fillId="32" borderId="33" xfId="0" applyFont="1" applyFill="1" applyBorder="1" applyAlignment="1" applyProtection="1">
      <alignment horizontal="center" vertical="center"/>
    </xf>
    <xf numFmtId="0" fontId="58" fillId="32" borderId="3" xfId="0" applyFont="1" applyFill="1" applyBorder="1" applyAlignment="1" applyProtection="1">
      <alignment horizontal="center" vertical="center"/>
    </xf>
    <xf numFmtId="0" fontId="58" fillId="32" borderId="2" xfId="0" applyFont="1" applyFill="1" applyBorder="1" applyAlignment="1" applyProtection="1">
      <alignment horizontal="center" vertical="center"/>
    </xf>
    <xf numFmtId="166" fontId="58" fillId="32" borderId="2" xfId="0" applyNumberFormat="1" applyFont="1" applyFill="1" applyBorder="1" applyAlignment="1" applyProtection="1">
      <alignment horizontal="center" vertical="center"/>
    </xf>
    <xf numFmtId="0" fontId="58" fillId="32" borderId="10" xfId="0" applyFont="1" applyFill="1" applyBorder="1" applyAlignment="1" applyProtection="1">
      <alignment horizontal="center" vertical="center"/>
    </xf>
    <xf numFmtId="166" fontId="58" fillId="32" borderId="12" xfId="0" applyNumberFormat="1" applyFont="1" applyFill="1" applyBorder="1" applyAlignment="1" applyProtection="1">
      <alignment horizontal="center" vertical="center"/>
    </xf>
    <xf numFmtId="0" fontId="58" fillId="32" borderId="5" xfId="0" applyFont="1" applyFill="1" applyBorder="1" applyAlignment="1" applyProtection="1">
      <alignment horizontal="center" vertical="center"/>
    </xf>
    <xf numFmtId="166" fontId="58" fillId="32" borderId="5" xfId="0" applyNumberFormat="1" applyFont="1" applyFill="1" applyBorder="1" applyAlignment="1" applyProtection="1">
      <alignment horizontal="center" vertical="center"/>
    </xf>
    <xf numFmtId="0" fontId="58" fillId="32" borderId="6" xfId="0" applyFont="1" applyFill="1" applyBorder="1" applyAlignment="1" applyProtection="1">
      <alignment horizontal="center" vertical="center"/>
    </xf>
    <xf numFmtId="166" fontId="58" fillId="32" borderId="3" xfId="0" applyNumberFormat="1" applyFont="1" applyFill="1" applyBorder="1" applyAlignment="1" applyProtection="1">
      <alignment horizontal="center" vertical="center"/>
    </xf>
    <xf numFmtId="0" fontId="58" fillId="32" borderId="12" xfId="0" applyFont="1" applyFill="1" applyBorder="1" applyAlignment="1" applyProtection="1">
      <alignment horizontal="center" vertical="center"/>
    </xf>
    <xf numFmtId="165" fontId="58" fillId="32" borderId="32" xfId="0" applyNumberFormat="1" applyFont="1" applyFill="1" applyBorder="1" applyAlignment="1" applyProtection="1">
      <alignment horizontal="center" vertical="center"/>
    </xf>
    <xf numFmtId="165" fontId="58" fillId="32" borderId="33" xfId="0" applyNumberFormat="1" applyFont="1" applyFill="1" applyBorder="1" applyAlignment="1" applyProtection="1">
      <alignment horizontal="center" vertical="center"/>
    </xf>
    <xf numFmtId="165" fontId="58" fillId="32" borderId="2" xfId="0" applyNumberFormat="1" applyFont="1" applyFill="1" applyBorder="1" applyAlignment="1" applyProtection="1">
      <alignment horizontal="center" vertical="center"/>
    </xf>
    <xf numFmtId="165" fontId="58" fillId="32" borderId="10" xfId="0" applyNumberFormat="1" applyFont="1" applyFill="1" applyBorder="1" applyAlignment="1" applyProtection="1">
      <alignment horizontal="center" vertical="center"/>
    </xf>
    <xf numFmtId="165" fontId="58" fillId="32" borderId="12" xfId="0" applyNumberFormat="1" applyFont="1" applyFill="1" applyBorder="1" applyAlignment="1" applyProtection="1">
      <alignment horizontal="center" vertical="center"/>
    </xf>
    <xf numFmtId="165" fontId="58" fillId="32" borderId="5" xfId="0" applyNumberFormat="1" applyFont="1" applyFill="1" applyBorder="1" applyAlignment="1" applyProtection="1">
      <alignment horizontal="center" vertical="center"/>
    </xf>
    <xf numFmtId="165" fontId="58" fillId="32" borderId="6" xfId="0" applyNumberFormat="1" applyFont="1" applyFill="1" applyBorder="1" applyAlignment="1" applyProtection="1">
      <alignment horizontal="center" vertical="center"/>
    </xf>
    <xf numFmtId="0" fontId="66" fillId="32" borderId="10" xfId="0" applyFont="1" applyFill="1" applyBorder="1" applyAlignment="1">
      <alignment horizontal="center" vertical="center" wrapText="1"/>
    </xf>
    <xf numFmtId="0" fontId="66" fillId="32" borderId="6" xfId="0" applyFont="1" applyFill="1" applyBorder="1" applyAlignment="1">
      <alignment horizontal="center" vertical="center" wrapText="1"/>
    </xf>
    <xf numFmtId="166" fontId="58" fillId="32" borderId="47" xfId="0" applyNumberFormat="1" applyFont="1" applyFill="1" applyBorder="1" applyAlignment="1" applyProtection="1">
      <alignment horizontal="center" vertical="center"/>
    </xf>
    <xf numFmtId="0" fontId="58" fillId="32" borderId="1" xfId="0" applyFont="1" applyFill="1" applyBorder="1" applyAlignment="1" applyProtection="1">
      <alignment horizontal="center" vertical="center"/>
    </xf>
    <xf numFmtId="2" fontId="58" fillId="32" borderId="1" xfId="0" applyNumberFormat="1" applyFont="1" applyFill="1" applyBorder="1" applyAlignment="1" applyProtection="1">
      <alignment horizontal="center" vertical="center"/>
    </xf>
    <xf numFmtId="0" fontId="58" fillId="32" borderId="51" xfId="0" applyFont="1" applyFill="1" applyBorder="1" applyAlignment="1" applyProtection="1">
      <alignment horizontal="center" vertical="center" wrapText="1"/>
    </xf>
    <xf numFmtId="2" fontId="58" fillId="32" borderId="5" xfId="0" applyNumberFormat="1" applyFont="1" applyFill="1" applyBorder="1" applyAlignment="1" applyProtection="1">
      <alignment horizontal="center" vertical="center"/>
    </xf>
    <xf numFmtId="0" fontId="58" fillId="22" borderId="49" xfId="0" applyFont="1" applyFill="1" applyBorder="1" applyAlignment="1" applyProtection="1">
      <alignment horizontal="center" vertical="center"/>
    </xf>
    <xf numFmtId="0" fontId="42" fillId="22" borderId="12" xfId="0" applyFont="1" applyFill="1" applyBorder="1" applyAlignment="1">
      <alignment horizontal="center" vertical="center"/>
    </xf>
    <xf numFmtId="0" fontId="42" fillId="22" borderId="5" xfId="0" applyFont="1" applyFill="1" applyBorder="1" applyAlignment="1">
      <alignment horizontal="center" vertical="center"/>
    </xf>
    <xf numFmtId="1" fontId="42" fillId="22" borderId="5" xfId="0" applyNumberFormat="1" applyFont="1" applyFill="1" applyBorder="1" applyAlignment="1">
      <alignment horizontal="center" vertical="center"/>
    </xf>
    <xf numFmtId="164" fontId="42" fillId="22" borderId="5" xfId="0" applyNumberFormat="1" applyFont="1" applyFill="1" applyBorder="1" applyAlignment="1">
      <alignment horizontal="center" vertical="center" wrapText="1"/>
    </xf>
    <xf numFmtId="165" fontId="42" fillId="22" borderId="5" xfId="0" applyNumberFormat="1" applyFont="1" applyFill="1" applyBorder="1" applyAlignment="1">
      <alignment horizontal="center" vertical="center"/>
    </xf>
    <xf numFmtId="165" fontId="42" fillId="22" borderId="5" xfId="0" applyNumberFormat="1" applyFont="1" applyFill="1" applyBorder="1" applyAlignment="1">
      <alignment horizontal="center" vertical="center" wrapText="1"/>
    </xf>
    <xf numFmtId="165" fontId="42" fillId="22" borderId="6" xfId="0" applyNumberFormat="1" applyFont="1" applyFill="1" applyBorder="1" applyAlignment="1">
      <alignment horizontal="center" vertical="center"/>
    </xf>
    <xf numFmtId="0" fontId="43" fillId="33" borderId="54" xfId="0" applyFont="1" applyFill="1" applyBorder="1" applyAlignment="1" applyProtection="1">
      <alignment horizontal="center" vertical="center" wrapText="1"/>
    </xf>
    <xf numFmtId="0" fontId="65" fillId="33" borderId="1" xfId="0" applyFont="1" applyFill="1" applyBorder="1" applyAlignment="1">
      <alignment horizontal="center" vertical="center" wrapText="1"/>
    </xf>
    <xf numFmtId="0" fontId="42" fillId="33" borderId="19" xfId="0" applyFont="1" applyFill="1" applyBorder="1" applyAlignment="1" applyProtection="1">
      <alignment horizontal="center" vertical="center" wrapText="1"/>
    </xf>
    <xf numFmtId="165" fontId="42" fillId="33" borderId="19" xfId="0" applyNumberFormat="1" applyFont="1" applyFill="1" applyBorder="1" applyAlignment="1" applyProtection="1">
      <alignment horizontal="center" vertical="center" wrapText="1"/>
    </xf>
    <xf numFmtId="0" fontId="52" fillId="33" borderId="37" xfId="0" applyFont="1" applyFill="1" applyBorder="1" applyAlignment="1">
      <alignment horizontal="center" vertical="center" wrapText="1"/>
    </xf>
    <xf numFmtId="0" fontId="52" fillId="33" borderId="5" xfId="0" applyFont="1" applyFill="1" applyBorder="1" applyAlignment="1">
      <alignment vertical="center" wrapText="1"/>
    </xf>
    <xf numFmtId="0" fontId="43" fillId="33" borderId="40" xfId="0" applyFont="1" applyFill="1" applyBorder="1" applyAlignment="1" applyProtection="1">
      <alignment horizontal="center" vertical="center" wrapText="1"/>
    </xf>
    <xf numFmtId="0" fontId="65" fillId="33" borderId="32" xfId="0" applyFont="1" applyFill="1" applyBorder="1" applyAlignment="1">
      <alignment horizontal="center" vertical="center" wrapText="1"/>
    </xf>
    <xf numFmtId="180" fontId="42" fillId="33" borderId="19" xfId="0" applyNumberFormat="1" applyFont="1" applyFill="1" applyBorder="1" applyAlignment="1" applyProtection="1">
      <alignment horizontal="center" vertical="center" wrapText="1"/>
    </xf>
    <xf numFmtId="4" fontId="42" fillId="33" borderId="19" xfId="0" applyNumberFormat="1" applyFont="1" applyFill="1" applyBorder="1" applyAlignment="1" applyProtection="1">
      <alignment horizontal="center" vertical="center" wrapText="1"/>
    </xf>
    <xf numFmtId="0" fontId="42" fillId="33" borderId="11" xfId="0" applyFont="1" applyFill="1" applyBorder="1" applyAlignment="1" applyProtection="1">
      <alignment horizontal="center" vertical="center" wrapText="1"/>
    </xf>
    <xf numFmtId="0" fontId="52" fillId="33" borderId="32" xfId="0" applyFont="1" applyFill="1" applyBorder="1" applyAlignment="1">
      <alignment horizontal="center" vertical="center" wrapText="1"/>
    </xf>
    <xf numFmtId="166" fontId="42" fillId="33" borderId="3" xfId="0" applyNumberFormat="1" applyFont="1" applyFill="1" applyBorder="1" applyAlignment="1" applyProtection="1">
      <alignment horizontal="center" vertical="center" wrapText="1"/>
    </xf>
    <xf numFmtId="0" fontId="52" fillId="33" borderId="2" xfId="0" applyFont="1" applyFill="1" applyBorder="1" applyAlignment="1">
      <alignment horizontal="center" vertical="center" wrapText="1"/>
    </xf>
    <xf numFmtId="0" fontId="42" fillId="33" borderId="55" xfId="0" applyFont="1" applyFill="1" applyBorder="1" applyAlignment="1">
      <alignment horizontal="center" vertical="center"/>
    </xf>
    <xf numFmtId="0" fontId="42" fillId="33" borderId="40" xfId="0" applyFont="1" applyFill="1" applyBorder="1" applyAlignment="1" applyProtection="1">
      <alignment horizontal="center" vertical="center" wrapText="1"/>
    </xf>
    <xf numFmtId="166" fontId="42" fillId="33" borderId="19" xfId="0" applyNumberFormat="1" applyFont="1" applyFill="1" applyBorder="1" applyAlignment="1" applyProtection="1">
      <alignment horizontal="center" vertical="center" wrapText="1"/>
    </xf>
    <xf numFmtId="0" fontId="42" fillId="33" borderId="11" xfId="0" applyFont="1" applyFill="1" applyBorder="1" applyAlignment="1">
      <alignment horizontal="center" vertical="center"/>
    </xf>
    <xf numFmtId="0" fontId="42" fillId="33" borderId="32" xfId="0" applyFont="1" applyFill="1" applyBorder="1" applyAlignment="1">
      <alignment horizontal="center" vertical="center"/>
    </xf>
    <xf numFmtId="164" fontId="42" fillId="33" borderId="32" xfId="0" applyNumberFormat="1" applyFont="1" applyFill="1" applyBorder="1" applyAlignment="1">
      <alignment horizontal="center" vertical="center" wrapText="1"/>
    </xf>
    <xf numFmtId="0" fontId="42" fillId="33" borderId="32" xfId="0" applyFont="1" applyFill="1" applyBorder="1" applyAlignment="1">
      <alignment horizontal="center" vertical="center" wrapText="1"/>
    </xf>
    <xf numFmtId="165" fontId="42" fillId="33" borderId="32" xfId="0" applyNumberFormat="1" applyFont="1" applyFill="1" applyBorder="1" applyAlignment="1">
      <alignment horizontal="center" vertical="center"/>
    </xf>
    <xf numFmtId="165" fontId="42" fillId="33" borderId="32" xfId="0" applyNumberFormat="1" applyFont="1" applyFill="1" applyBorder="1" applyAlignment="1">
      <alignment horizontal="center" vertical="center" wrapText="1"/>
    </xf>
    <xf numFmtId="165" fontId="42" fillId="33" borderId="33" xfId="0" applyNumberFormat="1" applyFont="1" applyFill="1" applyBorder="1" applyAlignment="1">
      <alignment horizontal="center" vertical="center" wrapText="1"/>
    </xf>
    <xf numFmtId="166" fontId="42" fillId="33" borderId="3" xfId="0" applyNumberFormat="1" applyFont="1" applyFill="1" applyBorder="1" applyAlignment="1">
      <alignment horizontal="center" vertical="center"/>
    </xf>
    <xf numFmtId="0" fontId="42" fillId="33" borderId="2" xfId="0" applyFont="1" applyFill="1" applyBorder="1" applyAlignment="1">
      <alignment horizontal="center" vertical="center"/>
    </xf>
    <xf numFmtId="164" fontId="42" fillId="33" borderId="2" xfId="0" applyNumberFormat="1" applyFont="1" applyFill="1" applyBorder="1" applyAlignment="1">
      <alignment horizontal="center" vertical="center" wrapText="1"/>
    </xf>
    <xf numFmtId="0" fontId="42" fillId="33" borderId="2" xfId="0" applyFont="1" applyFill="1" applyBorder="1" applyAlignment="1">
      <alignment horizontal="center" vertical="center" wrapText="1"/>
    </xf>
    <xf numFmtId="166" fontId="42" fillId="33" borderId="2" xfId="0" applyNumberFormat="1" applyFont="1" applyFill="1" applyBorder="1" applyAlignment="1">
      <alignment horizontal="center" vertical="center"/>
    </xf>
    <xf numFmtId="165" fontId="42" fillId="33" borderId="2" xfId="0" applyNumberFormat="1" applyFont="1" applyFill="1" applyBorder="1" applyAlignment="1">
      <alignment horizontal="center" vertical="center"/>
    </xf>
    <xf numFmtId="165" fontId="42" fillId="33" borderId="2" xfId="0" applyNumberFormat="1" applyFont="1" applyFill="1" applyBorder="1" applyAlignment="1">
      <alignment horizontal="center" vertical="center" wrapText="1"/>
    </xf>
    <xf numFmtId="165" fontId="42" fillId="33" borderId="10" xfId="0" applyNumberFormat="1" applyFont="1" applyFill="1" applyBorder="1" applyAlignment="1">
      <alignment horizontal="center" vertical="center" wrapText="1"/>
    </xf>
    <xf numFmtId="0" fontId="42" fillId="33" borderId="3" xfId="0" applyFont="1" applyFill="1" applyBorder="1" applyAlignment="1">
      <alignment horizontal="center" vertical="center"/>
    </xf>
    <xf numFmtId="1" fontId="42" fillId="33" borderId="2" xfId="0" applyNumberFormat="1" applyFont="1" applyFill="1" applyBorder="1" applyAlignment="1">
      <alignment horizontal="center" vertical="center"/>
    </xf>
    <xf numFmtId="0" fontId="58" fillId="33" borderId="11" xfId="0" applyFont="1" applyFill="1" applyBorder="1" applyAlignment="1" applyProtection="1">
      <alignment horizontal="center" vertical="center"/>
    </xf>
    <xf numFmtId="0" fontId="58" fillId="33" borderId="32" xfId="0" applyFont="1" applyFill="1" applyBorder="1" applyAlignment="1" applyProtection="1">
      <alignment horizontal="center" vertical="center"/>
    </xf>
    <xf numFmtId="166" fontId="58" fillId="33" borderId="32" xfId="0" applyNumberFormat="1" applyFont="1" applyFill="1" applyBorder="1" applyAlignment="1" applyProtection="1">
      <alignment horizontal="center" vertical="center"/>
    </xf>
    <xf numFmtId="166" fontId="66" fillId="33" borderId="33" xfId="0" applyNumberFormat="1" applyFont="1" applyFill="1" applyBorder="1" applyAlignment="1">
      <alignment horizontal="center" vertical="center" wrapText="1"/>
    </xf>
    <xf numFmtId="166" fontId="58" fillId="33" borderId="3" xfId="0" applyNumberFormat="1" applyFont="1" applyFill="1" applyBorder="1" applyAlignment="1" applyProtection="1">
      <alignment horizontal="center" vertical="center"/>
    </xf>
    <xf numFmtId="0" fontId="58" fillId="33" borderId="2" xfId="0" applyFont="1" applyFill="1" applyBorder="1" applyAlignment="1" applyProtection="1">
      <alignment horizontal="center" vertical="center"/>
    </xf>
    <xf numFmtId="166" fontId="58" fillId="33" borderId="2" xfId="0" applyNumberFormat="1" applyFont="1" applyFill="1" applyBorder="1" applyAlignment="1" applyProtection="1">
      <alignment horizontal="center" vertical="center"/>
    </xf>
    <xf numFmtId="166" fontId="66" fillId="33" borderId="10" xfId="0" applyNumberFormat="1" applyFont="1" applyFill="1" applyBorder="1" applyAlignment="1">
      <alignment horizontal="center" vertical="center" wrapText="1"/>
    </xf>
    <xf numFmtId="166" fontId="58" fillId="33" borderId="12" xfId="0" applyNumberFormat="1" applyFont="1" applyFill="1" applyBorder="1" applyAlignment="1" applyProtection="1">
      <alignment horizontal="center" vertical="center"/>
    </xf>
    <xf numFmtId="0" fontId="58" fillId="33" borderId="5" xfId="0" applyFont="1" applyFill="1" applyBorder="1" applyAlignment="1" applyProtection="1">
      <alignment horizontal="center" vertical="center"/>
    </xf>
    <xf numFmtId="166" fontId="58" fillId="33" borderId="5" xfId="0" applyNumberFormat="1" applyFont="1" applyFill="1" applyBorder="1" applyAlignment="1" applyProtection="1">
      <alignment horizontal="center" vertical="center"/>
    </xf>
    <xf numFmtId="166" fontId="66" fillId="33" borderId="6" xfId="0" applyNumberFormat="1" applyFont="1" applyFill="1" applyBorder="1" applyAlignment="1">
      <alignment horizontal="center" vertical="center" wrapText="1"/>
    </xf>
    <xf numFmtId="0" fontId="58" fillId="33" borderId="33" xfId="0" applyFont="1" applyFill="1" applyBorder="1" applyAlignment="1" applyProtection="1">
      <alignment horizontal="center" vertical="center" wrapText="1"/>
    </xf>
    <xf numFmtId="0" fontId="58" fillId="33" borderId="3" xfId="0" applyFont="1" applyFill="1" applyBorder="1" applyAlignment="1" applyProtection="1">
      <alignment horizontal="center" vertical="center"/>
    </xf>
    <xf numFmtId="0" fontId="66" fillId="33" borderId="10" xfId="0" applyFont="1" applyFill="1" applyBorder="1" applyAlignment="1">
      <alignment horizontal="center" vertical="center" wrapText="1"/>
    </xf>
    <xf numFmtId="0" fontId="58" fillId="33" borderId="12" xfId="0" applyFont="1" applyFill="1" applyBorder="1" applyAlignment="1" applyProtection="1">
      <alignment horizontal="center" vertical="center"/>
    </xf>
    <xf numFmtId="0" fontId="66" fillId="33" borderId="6" xfId="0" applyFont="1" applyFill="1" applyBorder="1" applyAlignment="1">
      <alignment horizontal="center" vertical="center" wrapText="1"/>
    </xf>
    <xf numFmtId="165" fontId="58" fillId="33" borderId="47" xfId="0" applyNumberFormat="1" applyFont="1" applyFill="1" applyBorder="1" applyAlignment="1" applyProtection="1">
      <alignment horizontal="center" vertical="center"/>
    </xf>
    <xf numFmtId="0" fontId="58" fillId="33" borderId="1" xfId="0" applyFont="1" applyFill="1" applyBorder="1" applyAlignment="1" applyProtection="1">
      <alignment horizontal="center" vertical="center"/>
    </xf>
    <xf numFmtId="165" fontId="58" fillId="33" borderId="51" xfId="0" applyNumberFormat="1" applyFont="1" applyFill="1" applyBorder="1" applyAlignment="1" applyProtection="1">
      <alignment horizontal="center" vertical="center" wrapText="1"/>
    </xf>
    <xf numFmtId="165" fontId="58" fillId="33" borderId="3" xfId="0" applyNumberFormat="1" applyFont="1" applyFill="1" applyBorder="1" applyAlignment="1" applyProtection="1">
      <alignment horizontal="center" vertical="center"/>
    </xf>
    <xf numFmtId="165" fontId="58" fillId="33" borderId="2" xfId="0" applyNumberFormat="1" applyFont="1" applyFill="1" applyBorder="1" applyAlignment="1" applyProtection="1">
      <alignment horizontal="center" vertical="center"/>
    </xf>
    <xf numFmtId="165" fontId="66" fillId="33" borderId="10" xfId="0" applyNumberFormat="1" applyFont="1" applyFill="1" applyBorder="1" applyAlignment="1">
      <alignment horizontal="center" vertical="center" wrapText="1"/>
    </xf>
    <xf numFmtId="165" fontId="58" fillId="33" borderId="12" xfId="0" applyNumberFormat="1" applyFont="1" applyFill="1" applyBorder="1" applyAlignment="1" applyProtection="1">
      <alignment horizontal="center" vertical="center"/>
    </xf>
    <xf numFmtId="165" fontId="66" fillId="33" borderId="6" xfId="0" applyNumberFormat="1" applyFont="1" applyFill="1" applyBorder="1" applyAlignment="1">
      <alignment horizontal="center" vertical="center" wrapText="1"/>
    </xf>
    <xf numFmtId="166" fontId="58" fillId="33" borderId="33" xfId="0" applyNumberFormat="1" applyFont="1" applyFill="1" applyBorder="1" applyAlignment="1" applyProtection="1">
      <alignment horizontal="center" vertical="center" wrapText="1"/>
    </xf>
    <xf numFmtId="184" fontId="58" fillId="33" borderId="54" xfId="0" applyNumberFormat="1" applyFont="1" applyFill="1" applyBorder="1" applyAlignment="1" applyProtection="1">
      <alignment horizontal="center" vertical="center"/>
    </xf>
    <xf numFmtId="184" fontId="58" fillId="33" borderId="19" xfId="0" applyNumberFormat="1" applyFont="1" applyFill="1" applyBorder="1" applyAlignment="1" applyProtection="1">
      <alignment horizontal="center" vertical="center"/>
    </xf>
    <xf numFmtId="184" fontId="58" fillId="33" borderId="37" xfId="0" applyNumberFormat="1" applyFont="1" applyFill="1" applyBorder="1" applyAlignment="1" applyProtection="1">
      <alignment horizontal="center" vertical="center"/>
    </xf>
    <xf numFmtId="166" fontId="58" fillId="33" borderId="11" xfId="0" applyNumberFormat="1" applyFont="1" applyFill="1" applyBorder="1" applyAlignment="1" applyProtection="1">
      <alignment horizontal="center" vertical="center"/>
    </xf>
    <xf numFmtId="0" fontId="66" fillId="33" borderId="33" xfId="0" applyFont="1" applyFill="1" applyBorder="1" applyAlignment="1">
      <alignment horizontal="center" vertical="center" wrapText="1"/>
    </xf>
    <xf numFmtId="180" fontId="58" fillId="33" borderId="32" xfId="0" applyNumberFormat="1" applyFont="1" applyFill="1" applyBorder="1" applyAlignment="1" applyProtection="1">
      <alignment horizontal="center" vertical="center" wrapText="1"/>
    </xf>
    <xf numFmtId="180" fontId="58" fillId="33" borderId="33" xfId="0" applyNumberFormat="1" applyFont="1" applyFill="1" applyBorder="1" applyAlignment="1" applyProtection="1">
      <alignment horizontal="center" vertical="center" wrapText="1"/>
    </xf>
    <xf numFmtId="180" fontId="58" fillId="33" borderId="2" xfId="0" applyNumberFormat="1" applyFont="1" applyFill="1" applyBorder="1" applyAlignment="1" applyProtection="1">
      <alignment horizontal="center" vertical="center" wrapText="1"/>
    </xf>
    <xf numFmtId="180" fontId="58" fillId="33" borderId="5" xfId="0" applyNumberFormat="1" applyFont="1" applyFill="1" applyBorder="1" applyAlignment="1" applyProtection="1">
      <alignment horizontal="center" vertical="center" wrapText="1"/>
    </xf>
    <xf numFmtId="0" fontId="58" fillId="33" borderId="47" xfId="0" applyFont="1" applyFill="1" applyBorder="1" applyAlignment="1" applyProtection="1">
      <alignment horizontal="center" vertical="center"/>
    </xf>
    <xf numFmtId="180" fontId="58" fillId="33" borderId="1" xfId="0" applyNumberFormat="1" applyFont="1" applyFill="1" applyBorder="1" applyAlignment="1" applyProtection="1">
      <alignment horizontal="center" vertical="center" wrapText="1"/>
    </xf>
    <xf numFmtId="4" fontId="58" fillId="33" borderId="1" xfId="0" applyNumberFormat="1" applyFont="1" applyFill="1" applyBorder="1" applyAlignment="1" applyProtection="1">
      <alignment horizontal="center" vertical="center" wrapText="1"/>
    </xf>
    <xf numFmtId="184" fontId="58" fillId="33" borderId="51" xfId="0" applyNumberFormat="1" applyFont="1" applyFill="1" applyBorder="1" applyAlignment="1" applyProtection="1">
      <alignment horizontal="center" vertical="center" wrapText="1"/>
    </xf>
    <xf numFmtId="184" fontId="58" fillId="33" borderId="2" xfId="0" applyNumberFormat="1" applyFont="1" applyFill="1" applyBorder="1" applyAlignment="1" applyProtection="1">
      <alignment horizontal="center" vertical="center" wrapText="1"/>
    </xf>
    <xf numFmtId="184" fontId="58" fillId="33" borderId="10" xfId="0" applyNumberFormat="1" applyFont="1" applyFill="1" applyBorder="1" applyAlignment="1" applyProtection="1">
      <alignment horizontal="center" vertical="center" wrapText="1"/>
    </xf>
    <xf numFmtId="4" fontId="58" fillId="33" borderId="5" xfId="0" applyNumberFormat="1" applyFont="1" applyFill="1" applyBorder="1" applyAlignment="1" applyProtection="1">
      <alignment horizontal="center" vertical="center" wrapText="1"/>
    </xf>
    <xf numFmtId="4" fontId="58" fillId="33" borderId="6" xfId="0" applyNumberFormat="1" applyFont="1" applyFill="1" applyBorder="1" applyAlignment="1" applyProtection="1">
      <alignment horizontal="center" vertical="center" wrapText="1"/>
    </xf>
    <xf numFmtId="0" fontId="42" fillId="33" borderId="11" xfId="0" applyFont="1" applyFill="1" applyBorder="1" applyAlignment="1">
      <alignment horizontal="center" vertical="center" wrapText="1"/>
    </xf>
    <xf numFmtId="185" fontId="42" fillId="33" borderId="32" xfId="0" applyNumberFormat="1" applyFont="1" applyFill="1" applyBorder="1" applyAlignment="1">
      <alignment horizontal="center" vertical="center" wrapText="1"/>
    </xf>
    <xf numFmtId="168" fontId="42" fillId="33" borderId="32" xfId="0" applyNumberFormat="1"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3" xfId="0" applyFont="1" applyFill="1" applyBorder="1" applyAlignment="1">
      <alignment horizontal="center" vertical="center" wrapText="1"/>
    </xf>
    <xf numFmtId="185" fontId="42" fillId="33" borderId="2" xfId="0" applyNumberFormat="1" applyFont="1" applyFill="1" applyBorder="1" applyAlignment="1">
      <alignment horizontal="center" vertical="center" wrapText="1"/>
    </xf>
    <xf numFmtId="168" fontId="42" fillId="33" borderId="2"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2" fontId="42" fillId="33" borderId="2" xfId="0" applyNumberFormat="1" applyFont="1" applyFill="1" applyBorder="1" applyAlignment="1">
      <alignment horizontal="center" vertical="center" wrapText="1"/>
    </xf>
    <xf numFmtId="0" fontId="42" fillId="33" borderId="2" xfId="0" applyNumberFormat="1" applyFont="1" applyFill="1" applyBorder="1" applyAlignment="1">
      <alignment horizontal="center" vertical="center" wrapText="1"/>
    </xf>
    <xf numFmtId="166" fontId="42" fillId="33" borderId="2" xfId="0" applyNumberFormat="1" applyFont="1" applyFill="1" applyBorder="1" applyAlignment="1">
      <alignment horizontal="center" vertical="center" wrapText="1"/>
    </xf>
    <xf numFmtId="0" fontId="42" fillId="33" borderId="59" xfId="0" applyFont="1" applyFill="1" applyBorder="1" applyAlignment="1">
      <alignment horizontal="center" vertical="center" wrapText="1"/>
    </xf>
    <xf numFmtId="0" fontId="42" fillId="33" borderId="20" xfId="0" applyFont="1" applyFill="1" applyBorder="1" applyAlignment="1">
      <alignment horizontal="center" vertical="center" wrapText="1"/>
    </xf>
    <xf numFmtId="164" fontId="42" fillId="33" borderId="20" xfId="0" applyNumberFormat="1" applyFont="1" applyFill="1" applyBorder="1" applyAlignment="1">
      <alignment horizontal="center" vertical="center" wrapText="1"/>
    </xf>
    <xf numFmtId="0" fontId="42" fillId="33" borderId="20" xfId="0" applyNumberFormat="1" applyFont="1" applyFill="1" applyBorder="1" applyAlignment="1">
      <alignment horizontal="center" vertical="center" wrapText="1"/>
    </xf>
    <xf numFmtId="166" fontId="42" fillId="33" borderId="20" xfId="0" applyNumberFormat="1" applyFont="1" applyFill="1" applyBorder="1" applyAlignment="1">
      <alignment horizontal="center" vertical="center" wrapText="1"/>
    </xf>
    <xf numFmtId="185" fontId="42" fillId="33" borderId="20" xfId="0" applyNumberFormat="1" applyFont="1" applyFill="1" applyBorder="1" applyAlignment="1">
      <alignment horizontal="center" vertical="center" wrapText="1"/>
    </xf>
    <xf numFmtId="168" fontId="42" fillId="33" borderId="20" xfId="0" applyNumberFormat="1" applyFont="1" applyFill="1" applyBorder="1" applyAlignment="1">
      <alignment horizontal="center" vertical="center" wrapText="1"/>
    </xf>
    <xf numFmtId="0" fontId="42" fillId="33" borderId="34" xfId="0" applyFont="1" applyFill="1" applyBorder="1" applyAlignment="1">
      <alignment horizontal="center" vertical="center" wrapText="1"/>
    </xf>
    <xf numFmtId="164" fontId="42" fillId="33" borderId="32" xfId="0" applyNumberFormat="1" applyFont="1" applyFill="1" applyBorder="1" applyAlignment="1">
      <alignment horizontal="center" vertical="center"/>
    </xf>
    <xf numFmtId="185" fontId="42" fillId="33" borderId="32" xfId="0" applyNumberFormat="1" applyFont="1" applyFill="1" applyBorder="1" applyAlignment="1">
      <alignment horizontal="center" vertical="center"/>
    </xf>
    <xf numFmtId="168" fontId="42" fillId="33" borderId="32" xfId="0" applyNumberFormat="1" applyFont="1" applyFill="1" applyBorder="1" applyAlignment="1">
      <alignment horizontal="center" vertical="center"/>
    </xf>
    <xf numFmtId="0" fontId="42" fillId="33" borderId="33" xfId="0" applyFont="1" applyFill="1" applyBorder="1" applyAlignment="1">
      <alignment horizontal="center" vertical="center"/>
    </xf>
    <xf numFmtId="164" fontId="42" fillId="33" borderId="2" xfId="0" applyNumberFormat="1" applyFont="1" applyFill="1" applyBorder="1" applyAlignment="1">
      <alignment horizontal="center" vertical="center"/>
    </xf>
    <xf numFmtId="185" fontId="42" fillId="33" borderId="2" xfId="0" applyNumberFormat="1" applyFont="1" applyFill="1" applyBorder="1" applyAlignment="1">
      <alignment horizontal="center" vertical="center"/>
    </xf>
    <xf numFmtId="168" fontId="42" fillId="33" borderId="2" xfId="0" applyNumberFormat="1" applyFont="1" applyFill="1" applyBorder="1" applyAlignment="1">
      <alignment horizontal="center" vertical="center"/>
    </xf>
    <xf numFmtId="0" fontId="42" fillId="33" borderId="10" xfId="0" applyFont="1" applyFill="1" applyBorder="1" applyAlignment="1">
      <alignment horizontal="center" vertical="center"/>
    </xf>
    <xf numFmtId="2" fontId="42" fillId="33" borderId="2" xfId="0" applyNumberFormat="1" applyFont="1" applyFill="1" applyBorder="1" applyAlignment="1">
      <alignment horizontal="center" vertical="center"/>
    </xf>
    <xf numFmtId="185" fontId="42" fillId="33" borderId="20" xfId="0" applyNumberFormat="1" applyFont="1" applyFill="1" applyBorder="1" applyAlignment="1">
      <alignment horizontal="center" vertical="center"/>
    </xf>
    <xf numFmtId="0" fontId="42" fillId="33" borderId="20" xfId="0" applyFont="1" applyFill="1" applyBorder="1" applyAlignment="1">
      <alignment horizontal="center" vertical="center"/>
    </xf>
    <xf numFmtId="164" fontId="42" fillId="33" borderId="20" xfId="0" applyNumberFormat="1" applyFont="1" applyFill="1" applyBorder="1" applyAlignment="1">
      <alignment horizontal="center" vertical="center"/>
    </xf>
    <xf numFmtId="166" fontId="42" fillId="33" borderId="20" xfId="0" applyNumberFormat="1" applyFont="1" applyFill="1" applyBorder="1" applyAlignment="1">
      <alignment horizontal="center" vertical="center"/>
    </xf>
    <xf numFmtId="168" fontId="42" fillId="33" borderId="20" xfId="0" applyNumberFormat="1" applyFont="1" applyFill="1" applyBorder="1" applyAlignment="1">
      <alignment horizontal="center" vertical="center"/>
    </xf>
    <xf numFmtId="0" fontId="42" fillId="33" borderId="34" xfId="0" applyFont="1" applyFill="1" applyBorder="1" applyAlignment="1">
      <alignment horizontal="center" vertical="center"/>
    </xf>
    <xf numFmtId="1" fontId="42" fillId="33" borderId="32" xfId="0" applyNumberFormat="1" applyFont="1" applyFill="1" applyBorder="1" applyAlignment="1">
      <alignment horizontal="center" vertical="center"/>
    </xf>
    <xf numFmtId="0" fontId="42" fillId="33" borderId="47" xfId="0" applyFont="1" applyFill="1" applyBorder="1" applyAlignment="1">
      <alignment horizontal="center" vertical="center"/>
    </xf>
    <xf numFmtId="0" fontId="42" fillId="33" borderId="1" xfId="0" applyFont="1" applyFill="1" applyBorder="1" applyAlignment="1">
      <alignment horizontal="center" vertical="center"/>
    </xf>
    <xf numFmtId="164" fontId="42" fillId="33" borderId="1" xfId="0" applyNumberFormat="1" applyFont="1" applyFill="1" applyBorder="1" applyAlignment="1">
      <alignment horizontal="center" vertical="center"/>
    </xf>
    <xf numFmtId="2" fontId="42" fillId="33" borderId="1" xfId="0" applyNumberFormat="1" applyFont="1" applyFill="1" applyBorder="1" applyAlignment="1">
      <alignment horizontal="center" vertical="center"/>
    </xf>
    <xf numFmtId="0" fontId="42" fillId="33" borderId="5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5" xfId="0" applyFont="1" applyFill="1" applyBorder="1" applyAlignment="1">
      <alignment horizontal="center" vertical="center"/>
    </xf>
    <xf numFmtId="164" fontId="42" fillId="33" borderId="5" xfId="0" applyNumberFormat="1" applyFont="1" applyFill="1" applyBorder="1" applyAlignment="1">
      <alignment horizontal="center" vertical="center"/>
    </xf>
    <xf numFmtId="185" fontId="42" fillId="33" borderId="5" xfId="0" applyNumberFormat="1" applyFont="1" applyFill="1" applyBorder="1" applyAlignment="1">
      <alignment horizontal="center" vertical="center"/>
    </xf>
    <xf numFmtId="166" fontId="42" fillId="33" borderId="5" xfId="0" applyNumberFormat="1" applyFont="1" applyFill="1" applyBorder="1" applyAlignment="1">
      <alignment horizontal="center" vertical="center"/>
    </xf>
    <xf numFmtId="168" fontId="42" fillId="33" borderId="5" xfId="0" applyNumberFormat="1" applyFont="1" applyFill="1" applyBorder="1" applyAlignment="1">
      <alignment horizontal="center" vertical="center"/>
    </xf>
    <xf numFmtId="0" fontId="42" fillId="33" borderId="6" xfId="0" applyFont="1" applyFill="1" applyBorder="1" applyAlignment="1">
      <alignment horizontal="center" vertical="center"/>
    </xf>
    <xf numFmtId="1" fontId="8" fillId="34" borderId="16" xfId="2" applyNumberFormat="1" applyFill="1" applyBorder="1" applyAlignment="1" applyProtection="1">
      <alignment horizontal="center" vertical="center"/>
      <protection locked="0" hidden="1"/>
    </xf>
    <xf numFmtId="0" fontId="4" fillId="0" borderId="0" xfId="0" applyFont="1" applyAlignment="1" applyProtection="1">
      <alignment horizontal="justify" vertical="justify" wrapText="1"/>
      <protection hidden="1"/>
    </xf>
    <xf numFmtId="0" fontId="4" fillId="0" borderId="0" xfId="0" applyFont="1" applyBorder="1" applyAlignment="1" applyProtection="1">
      <alignment horizontal="left" vertical="center" wrapText="1"/>
      <protection hidden="1"/>
    </xf>
    <xf numFmtId="49" fontId="40" fillId="0" borderId="0" xfId="0" applyNumberFormat="1" applyFont="1" applyAlignment="1" applyProtection="1">
      <alignment horizontal="right"/>
      <protection hidden="1"/>
    </xf>
    <xf numFmtId="0" fontId="40"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40" fillId="0" borderId="0" xfId="0" applyFont="1" applyBorder="1" applyAlignment="1" applyProtection="1">
      <alignment horizontal="left" vertical="center" wrapText="1"/>
      <protection hidden="1"/>
    </xf>
    <xf numFmtId="0" fontId="4" fillId="3" borderId="0" xfId="0" applyFont="1" applyFill="1" applyAlignment="1" applyProtection="1">
      <alignment horizontal="justify" vertical="justify" wrapText="1"/>
      <protection hidden="1"/>
    </xf>
    <xf numFmtId="0" fontId="4" fillId="0" borderId="0" xfId="0" applyFont="1" applyAlignment="1" applyProtection="1">
      <alignment horizontal="justify" vertical="center" wrapText="1"/>
      <protection hidden="1"/>
    </xf>
    <xf numFmtId="0" fontId="28" fillId="0" borderId="22" xfId="0" applyFont="1" applyBorder="1" applyAlignment="1" applyProtection="1">
      <alignment horizontal="center" vertical="center" wrapText="1"/>
      <protection hidden="1"/>
    </xf>
    <xf numFmtId="0" fontId="8" fillId="3" borderId="22"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12" xfId="0" applyFont="1" applyFill="1" applyBorder="1" applyAlignment="1" applyProtection="1">
      <alignment horizontal="center" vertical="center" wrapText="1"/>
      <protection hidden="1"/>
    </xf>
    <xf numFmtId="191" fontId="27" fillId="3" borderId="32" xfId="0" quotePrefix="1" applyNumberFormat="1" applyFont="1" applyFill="1" applyBorder="1" applyAlignment="1" applyProtection="1">
      <alignment horizontal="center" vertical="center" wrapText="1"/>
    </xf>
    <xf numFmtId="191" fontId="27" fillId="3" borderId="2" xfId="0" quotePrefix="1" applyNumberFormat="1" applyFont="1" applyFill="1" applyBorder="1" applyAlignment="1" applyProtection="1">
      <alignment horizontal="center" vertical="center" wrapText="1"/>
    </xf>
    <xf numFmtId="182" fontId="27" fillId="3" borderId="2" xfId="0" quotePrefix="1" applyNumberFormat="1" applyFont="1" applyFill="1" applyBorder="1" applyAlignment="1" applyProtection="1">
      <alignment horizontal="center" vertical="center" wrapText="1"/>
    </xf>
    <xf numFmtId="181" fontId="27" fillId="3" borderId="2" xfId="0" quotePrefix="1" applyNumberFormat="1" applyFont="1" applyFill="1" applyBorder="1" applyAlignment="1" applyProtection="1">
      <alignment horizontal="center" vertical="center" wrapText="1"/>
    </xf>
    <xf numFmtId="183" fontId="27" fillId="3" borderId="2" xfId="0" quotePrefix="1" applyNumberFormat="1" applyFont="1" applyFill="1" applyBorder="1" applyAlignment="1" applyProtection="1">
      <alignment horizontal="center" vertical="center" wrapText="1"/>
    </xf>
    <xf numFmtId="181" fontId="27" fillId="3" borderId="2" xfId="0" quotePrefix="1" applyNumberFormat="1" applyFont="1" applyFill="1" applyBorder="1" applyAlignment="1" applyProtection="1">
      <alignment horizontal="center" vertical="center" wrapText="1"/>
      <protection hidden="1"/>
    </xf>
    <xf numFmtId="183" fontId="27" fillId="3" borderId="2" xfId="0" quotePrefix="1" applyNumberFormat="1" applyFont="1" applyFill="1" applyBorder="1" applyAlignment="1" applyProtection="1">
      <alignment horizontal="center" vertical="center" wrapText="1"/>
      <protection hidden="1"/>
    </xf>
    <xf numFmtId="183" fontId="27" fillId="3" borderId="5" xfId="0" quotePrefix="1" applyNumberFormat="1" applyFont="1" applyFill="1" applyBorder="1" applyAlignment="1" applyProtection="1">
      <alignment horizontal="center" vertical="center" wrapText="1"/>
      <protection hidden="1"/>
    </xf>
    <xf numFmtId="182" fontId="27" fillId="0" borderId="32" xfId="0" quotePrefix="1" applyNumberFormat="1" applyFont="1" applyFill="1" applyBorder="1" applyAlignment="1" applyProtection="1">
      <alignment horizontal="center" vertical="center" wrapText="1"/>
    </xf>
    <xf numFmtId="182" fontId="27" fillId="0" borderId="2" xfId="0" quotePrefix="1" applyNumberFormat="1" applyFont="1" applyFill="1" applyBorder="1" applyAlignment="1" applyProtection="1">
      <alignment horizontal="center" vertical="center" wrapText="1"/>
    </xf>
    <xf numFmtId="181" fontId="27" fillId="0" borderId="2" xfId="0" quotePrefix="1" applyNumberFormat="1" applyFont="1" applyFill="1" applyBorder="1" applyAlignment="1" applyProtection="1">
      <alignment horizontal="center" vertical="center" wrapText="1"/>
    </xf>
    <xf numFmtId="183" fontId="27" fillId="0" borderId="2" xfId="0" quotePrefix="1" applyNumberFormat="1" applyFont="1" applyFill="1" applyBorder="1" applyAlignment="1" applyProtection="1">
      <alignment horizontal="center" vertical="center" wrapText="1"/>
    </xf>
    <xf numFmtId="181" fontId="27" fillId="0" borderId="2" xfId="0" quotePrefix="1" applyNumberFormat="1" applyFont="1" applyFill="1" applyBorder="1" applyAlignment="1" applyProtection="1">
      <alignment horizontal="center" vertical="center" wrapText="1"/>
      <protection hidden="1"/>
    </xf>
    <xf numFmtId="183" fontId="27" fillId="0" borderId="2" xfId="0" quotePrefix="1" applyNumberFormat="1" applyFont="1" applyFill="1" applyBorder="1" applyAlignment="1" applyProtection="1">
      <alignment horizontal="center" vertical="center" wrapText="1"/>
      <protection hidden="1"/>
    </xf>
    <xf numFmtId="188" fontId="27" fillId="3" borderId="5" xfId="0" quotePrefix="1" applyNumberFormat="1" applyFont="1" applyFill="1" applyBorder="1" applyAlignment="1" applyProtection="1">
      <alignment horizontal="center" vertical="center" wrapText="1"/>
      <protection hidden="1"/>
    </xf>
    <xf numFmtId="1" fontId="27" fillId="3" borderId="32" xfId="0" applyNumberFormat="1" applyFont="1" applyFill="1" applyBorder="1" applyAlignment="1" applyProtection="1">
      <alignment horizontal="center" vertical="center" wrapText="1"/>
    </xf>
    <xf numFmtId="1" fontId="27" fillId="3" borderId="2" xfId="0" applyNumberFormat="1" applyFont="1" applyFill="1" applyBorder="1" applyAlignment="1" applyProtection="1">
      <alignment horizontal="center" vertical="center" wrapText="1"/>
    </xf>
    <xf numFmtId="1" fontId="27" fillId="3" borderId="2" xfId="0" applyNumberFormat="1" applyFont="1" applyFill="1" applyBorder="1" applyAlignment="1" applyProtection="1">
      <alignment horizontal="center" vertical="center" wrapText="1"/>
      <protection hidden="1"/>
    </xf>
    <xf numFmtId="1" fontId="27" fillId="0" borderId="2" xfId="0" applyNumberFormat="1" applyFont="1" applyFill="1" applyBorder="1" applyAlignment="1" applyProtection="1">
      <alignment horizontal="center" vertical="center" wrapText="1"/>
      <protection hidden="1"/>
    </xf>
    <xf numFmtId="1" fontId="27" fillId="3" borderId="5"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40" fillId="0" borderId="0" xfId="0" applyFont="1" applyAlignment="1" applyProtection="1">
      <alignment vertical="center" wrapText="1"/>
      <protection hidden="1"/>
    </xf>
    <xf numFmtId="0" fontId="47" fillId="0" borderId="0" xfId="0" applyFont="1" applyAlignment="1" applyProtection="1">
      <alignment horizontal="center" vertical="center" wrapText="1"/>
      <protection locked="0" hidden="1"/>
    </xf>
    <xf numFmtId="0" fontId="42" fillId="0" borderId="0" xfId="0" applyFont="1" applyProtection="1">
      <protection hidden="1"/>
    </xf>
    <xf numFmtId="0" fontId="43" fillId="0" borderId="0" xfId="0" applyFont="1" applyAlignment="1" applyProtection="1">
      <alignment horizontal="center" vertical="center" wrapText="1"/>
      <protection locked="0" hidden="1"/>
    </xf>
    <xf numFmtId="0" fontId="27" fillId="0" borderId="1" xfId="0" applyFont="1" applyFill="1" applyBorder="1" applyAlignment="1" applyProtection="1">
      <alignment horizontal="center" vertical="center" wrapText="1"/>
      <protection hidden="1"/>
    </xf>
    <xf numFmtId="1" fontId="27" fillId="3" borderId="1" xfId="0" applyNumberFormat="1" applyFont="1" applyFill="1" applyBorder="1" applyAlignment="1" applyProtection="1">
      <alignment horizontal="center" vertical="center" wrapText="1"/>
    </xf>
    <xf numFmtId="181" fontId="27" fillId="0" borderId="1" xfId="0" quotePrefix="1" applyNumberFormat="1" applyFont="1" applyFill="1" applyBorder="1" applyAlignment="1" applyProtection="1">
      <alignment horizontal="center" vertical="center" wrapText="1"/>
    </xf>
    <xf numFmtId="0" fontId="40" fillId="0" borderId="0" xfId="0" applyFont="1" applyAlignment="1" applyProtection="1">
      <alignment horizontal="center" vertical="center" wrapText="1"/>
      <protection hidden="1"/>
    </xf>
    <xf numFmtId="183" fontId="27" fillId="0" borderId="1" xfId="0" quotePrefix="1" applyNumberFormat="1" applyFont="1" applyFill="1" applyBorder="1" applyAlignment="1" applyProtection="1">
      <alignment horizontal="center" vertical="center" wrapText="1"/>
    </xf>
    <xf numFmtId="188" fontId="27" fillId="0" borderId="1" xfId="0" quotePrefix="1" applyNumberFormat="1" applyFont="1" applyFill="1" applyBorder="1" applyAlignment="1" applyProtection="1">
      <alignment horizontal="center" vertical="center" wrapText="1"/>
    </xf>
    <xf numFmtId="191" fontId="27" fillId="0" borderId="32" xfId="0" quotePrefix="1" applyNumberFormat="1" applyFont="1" applyFill="1" applyBorder="1" applyAlignment="1">
      <alignment horizontal="center" vertical="center" wrapText="1"/>
    </xf>
    <xf numFmtId="182" fontId="27" fillId="0" borderId="32" xfId="0" quotePrefix="1" applyNumberFormat="1" applyFont="1" applyFill="1" applyBorder="1" applyAlignment="1">
      <alignment horizontal="center" vertical="center" wrapText="1"/>
    </xf>
    <xf numFmtId="191" fontId="27" fillId="0" borderId="2" xfId="0" quotePrefix="1" applyNumberFormat="1" applyFont="1" applyFill="1" applyBorder="1" applyAlignment="1">
      <alignment horizontal="center" vertical="center" wrapText="1"/>
    </xf>
    <xf numFmtId="182" fontId="27" fillId="0" borderId="2" xfId="0" quotePrefix="1" applyNumberFormat="1" applyFont="1" applyFill="1" applyBorder="1" applyAlignment="1">
      <alignment horizontal="center" vertical="center" wrapText="1"/>
    </xf>
    <xf numFmtId="181" fontId="27" fillId="0" borderId="2" xfId="0" quotePrefix="1" applyNumberFormat="1" applyFont="1" applyFill="1" applyBorder="1" applyAlignment="1">
      <alignment horizontal="center" vertical="center" wrapText="1"/>
    </xf>
    <xf numFmtId="2" fontId="27" fillId="0" borderId="2" xfId="0" applyNumberFormat="1" applyFont="1" applyFill="1" applyBorder="1" applyAlignment="1">
      <alignment horizontal="center" vertical="center"/>
    </xf>
    <xf numFmtId="183" fontId="27" fillId="0" borderId="5" xfId="0" quotePrefix="1" applyNumberFormat="1" applyFont="1" applyFill="1" applyBorder="1" applyAlignment="1" applyProtection="1">
      <alignment horizontal="center" vertical="center" wrapText="1"/>
    </xf>
    <xf numFmtId="2" fontId="27" fillId="0" borderId="5" xfId="0" applyNumberFormat="1" applyFont="1" applyFill="1" applyBorder="1" applyAlignment="1">
      <alignment horizontal="center" vertical="center"/>
    </xf>
    <xf numFmtId="2" fontId="27" fillId="0" borderId="32" xfId="0" applyNumberFormat="1" applyFont="1" applyFill="1" applyBorder="1" applyAlignment="1">
      <alignment horizontal="center" vertical="center" wrapText="1"/>
    </xf>
    <xf numFmtId="2" fontId="27" fillId="0" borderId="2" xfId="0" applyNumberFormat="1" applyFont="1" applyFill="1" applyBorder="1" applyAlignment="1">
      <alignment horizontal="center" vertical="center" wrapText="1"/>
    </xf>
    <xf numFmtId="1" fontId="27" fillId="0" borderId="2" xfId="0" applyNumberFormat="1" applyFont="1" applyFill="1" applyBorder="1" applyAlignment="1">
      <alignment horizontal="center" vertical="center" wrapText="1"/>
    </xf>
    <xf numFmtId="2" fontId="27" fillId="0" borderId="5" xfId="0" applyNumberFormat="1" applyFont="1" applyFill="1" applyBorder="1" applyAlignment="1">
      <alignment horizontal="center" vertical="center" wrapText="1"/>
    </xf>
    <xf numFmtId="1" fontId="27" fillId="0" borderId="32" xfId="0" applyNumberFormat="1" applyFont="1" applyFill="1" applyBorder="1" applyAlignment="1">
      <alignment horizontal="center" vertical="center"/>
    </xf>
    <xf numFmtId="1" fontId="27" fillId="0" borderId="2" xfId="0" applyNumberFormat="1" applyFont="1" applyFill="1" applyBorder="1" applyAlignment="1">
      <alignment horizontal="center" vertical="center"/>
    </xf>
    <xf numFmtId="1" fontId="27" fillId="0" borderId="5"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2" fillId="6" borderId="3" xfId="0" applyFont="1" applyFill="1" applyBorder="1" applyAlignment="1" applyProtection="1">
      <alignment horizontal="left" vertical="center" wrapText="1"/>
    </xf>
    <xf numFmtId="0" fontId="12" fillId="6" borderId="2" xfId="0" applyFont="1" applyFill="1" applyBorder="1" applyAlignment="1" applyProtection="1">
      <alignment horizontal="left" vertical="center" wrapText="1"/>
    </xf>
    <xf numFmtId="0" fontId="10" fillId="5" borderId="52" xfId="0" applyFont="1" applyFill="1" applyBorder="1" applyAlignment="1" applyProtection="1">
      <alignment horizontal="center" vertical="center"/>
    </xf>
    <xf numFmtId="0" fontId="10" fillId="5" borderId="50" xfId="0" applyFont="1" applyFill="1" applyBorder="1" applyAlignment="1" applyProtection="1">
      <alignment horizontal="center" vertical="center"/>
    </xf>
    <xf numFmtId="0" fontId="10" fillId="5" borderId="53" xfId="0" applyFont="1" applyFill="1" applyBorder="1" applyAlignment="1" applyProtection="1">
      <alignment horizontal="center" vertical="center"/>
    </xf>
    <xf numFmtId="0" fontId="8" fillId="3" borderId="7" xfId="0" applyFont="1" applyFill="1" applyBorder="1" applyAlignment="1" applyProtection="1">
      <alignment horizontal="center"/>
    </xf>
    <xf numFmtId="0" fontId="8" fillId="3" borderId="30" xfId="0" applyFont="1" applyFill="1" applyBorder="1" applyAlignment="1" applyProtection="1">
      <alignment horizontal="center"/>
    </xf>
    <xf numFmtId="0" fontId="50" fillId="0" borderId="15" xfId="0" applyFont="1" applyFill="1" applyBorder="1" applyAlignment="1" applyProtection="1">
      <alignment horizontal="center" vertical="center"/>
    </xf>
    <xf numFmtId="0" fontId="50" fillId="0" borderId="17" xfId="0" applyFont="1" applyFill="1" applyBorder="1" applyAlignment="1" applyProtection="1">
      <alignment horizontal="center" vertical="center"/>
    </xf>
    <xf numFmtId="0" fontId="50" fillId="0" borderId="16" xfId="0" applyFont="1" applyFill="1" applyBorder="1" applyAlignment="1" applyProtection="1">
      <alignment horizontal="center" vertical="center"/>
    </xf>
    <xf numFmtId="0" fontId="8" fillId="14" borderId="25" xfId="2" applyNumberFormat="1" applyBorder="1" applyAlignment="1" applyProtection="1">
      <alignment horizontal="center" vertical="center"/>
      <protection locked="0" hidden="1"/>
    </xf>
    <xf numFmtId="0" fontId="8" fillId="14" borderId="24" xfId="2" applyNumberFormat="1" applyBorder="1" applyAlignment="1" applyProtection="1">
      <alignment horizontal="center" vertical="center"/>
      <protection locked="0" hidden="1"/>
    </xf>
    <xf numFmtId="0" fontId="8" fillId="14" borderId="55" xfId="2" applyNumberFormat="1" applyBorder="1" applyAlignment="1" applyProtection="1">
      <alignment horizontal="center" vertical="center"/>
      <protection locked="0" hidden="1"/>
    </xf>
    <xf numFmtId="0" fontId="8" fillId="14" borderId="23" xfId="2" applyNumberFormat="1" applyBorder="1" applyAlignment="1" applyProtection="1">
      <alignment horizontal="center" vertical="center"/>
      <protection locked="0" hidden="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28" fillId="6" borderId="7" xfId="0" applyFont="1" applyFill="1" applyBorder="1" applyAlignment="1" applyProtection="1">
      <alignment horizontal="center" vertical="center"/>
    </xf>
    <xf numFmtId="0" fontId="28" fillId="6" borderId="8" xfId="0" applyFont="1" applyFill="1" applyBorder="1" applyAlignment="1" applyProtection="1">
      <alignment horizontal="center" vertical="center"/>
    </xf>
    <xf numFmtId="164" fontId="13" fillId="11" borderId="17" xfId="0" applyNumberFormat="1" applyFont="1" applyFill="1" applyBorder="1" applyAlignment="1" applyProtection="1">
      <alignment horizontal="center" vertical="center"/>
      <protection hidden="1"/>
    </xf>
    <xf numFmtId="0" fontId="13" fillId="11" borderId="16" xfId="0" applyFont="1" applyFill="1" applyBorder="1" applyAlignment="1" applyProtection="1">
      <alignment horizontal="center" vertical="center"/>
      <protection hidden="1"/>
    </xf>
    <xf numFmtId="0" fontId="12" fillId="8" borderId="3" xfId="0" applyFont="1" applyFill="1" applyBorder="1" applyAlignment="1" applyProtection="1">
      <alignment horizontal="left" vertical="center" wrapText="1"/>
    </xf>
    <xf numFmtId="0" fontId="12" fillId="8" borderId="2" xfId="0" applyFont="1" applyFill="1" applyBorder="1" applyAlignment="1" applyProtection="1">
      <alignment horizontal="left" vertical="center" wrapText="1"/>
    </xf>
    <xf numFmtId="0" fontId="10" fillId="5" borderId="25" xfId="0" applyFont="1" applyFill="1" applyBorder="1" applyAlignment="1" applyProtection="1">
      <alignment horizontal="center" vertical="center"/>
    </xf>
    <xf numFmtId="0" fontId="10" fillId="5" borderId="26"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2" fontId="8" fillId="14" borderId="38" xfId="2" applyBorder="1" applyAlignment="1" applyProtection="1">
      <alignment horizontal="center" vertical="center"/>
      <protection locked="0" hidden="1"/>
    </xf>
    <xf numFmtId="2" fontId="8" fillId="14" borderId="67" xfId="2" applyBorder="1" applyAlignment="1" applyProtection="1">
      <alignment horizontal="center" vertical="center"/>
      <protection locked="0" hidden="1"/>
    </xf>
    <xf numFmtId="0" fontId="17" fillId="5" borderId="43" xfId="0" applyFont="1" applyFill="1" applyBorder="1" applyAlignment="1" applyProtection="1">
      <alignment horizontal="center" vertical="center" wrapText="1"/>
    </xf>
    <xf numFmtId="0" fontId="17" fillId="5" borderId="49" xfId="0" applyFont="1" applyFill="1" applyBorder="1" applyAlignment="1" applyProtection="1">
      <alignment horizontal="center" vertical="center" wrapText="1"/>
    </xf>
    <xf numFmtId="0" fontId="12" fillId="6" borderId="66" xfId="0" applyFont="1" applyFill="1" applyBorder="1" applyAlignment="1" applyProtection="1">
      <alignment horizontal="center" vertical="center" wrapText="1"/>
    </xf>
    <xf numFmtId="0" fontId="12" fillId="6" borderId="49" xfId="0" applyFont="1" applyFill="1" applyBorder="1" applyAlignment="1" applyProtection="1">
      <alignment horizontal="center" vertical="center" wrapText="1"/>
    </xf>
    <xf numFmtId="0" fontId="22" fillId="5" borderId="15"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8" fillId="6" borderId="30" xfId="0" applyFont="1" applyFill="1" applyBorder="1" applyAlignment="1" applyProtection="1">
      <alignment horizontal="right" vertical="center" wrapText="1"/>
    </xf>
    <xf numFmtId="0" fontId="28" fillId="6" borderId="31" xfId="0" applyFont="1" applyFill="1" applyBorder="1" applyAlignment="1" applyProtection="1">
      <alignment horizontal="right" vertical="center" wrapText="1"/>
    </xf>
    <xf numFmtId="166" fontId="28" fillId="6" borderId="30" xfId="0" applyNumberFormat="1" applyFont="1" applyFill="1" applyBorder="1" applyAlignment="1" applyProtection="1">
      <alignment horizontal="right" vertical="center" wrapText="1"/>
    </xf>
    <xf numFmtId="166" fontId="28" fillId="6" borderId="31" xfId="0" applyNumberFormat="1" applyFont="1" applyFill="1" applyBorder="1" applyAlignment="1" applyProtection="1">
      <alignment horizontal="right" vertical="center" wrapText="1"/>
    </xf>
    <xf numFmtId="0" fontId="10" fillId="15" borderId="25" xfId="0" applyFont="1" applyFill="1" applyBorder="1" applyAlignment="1" applyProtection="1">
      <alignment horizontal="center" vertical="center"/>
    </xf>
    <xf numFmtId="0" fontId="10" fillId="15" borderId="26" xfId="0" applyFont="1" applyFill="1" applyBorder="1" applyAlignment="1" applyProtection="1">
      <alignment horizontal="center" vertical="center"/>
    </xf>
    <xf numFmtId="0" fontId="10" fillId="15" borderId="64" xfId="0" applyFont="1" applyFill="1" applyBorder="1" applyAlignment="1" applyProtection="1">
      <alignment horizontal="center" vertical="center"/>
    </xf>
    <xf numFmtId="0" fontId="17" fillId="15" borderId="15" xfId="0" applyFont="1" applyFill="1" applyBorder="1" applyAlignment="1" applyProtection="1">
      <alignment horizontal="center" vertical="center" wrapText="1"/>
    </xf>
    <xf numFmtId="0" fontId="17" fillId="15" borderId="17" xfId="0" applyFont="1" applyFill="1" applyBorder="1" applyAlignment="1" applyProtection="1">
      <alignment horizontal="center" vertical="center" wrapText="1"/>
    </xf>
    <xf numFmtId="0" fontId="12" fillId="8" borderId="12"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xf>
    <xf numFmtId="0" fontId="9" fillId="9" borderId="35" xfId="0" applyFont="1" applyFill="1" applyBorder="1" applyAlignment="1" applyProtection="1">
      <alignment horizontal="center" vertical="center"/>
    </xf>
    <xf numFmtId="164" fontId="12" fillId="13" borderId="55" xfId="0" applyNumberFormat="1" applyFont="1" applyFill="1" applyBorder="1" applyAlignment="1" applyProtection="1">
      <alignment horizontal="center" vertical="center" wrapText="1"/>
    </xf>
    <xf numFmtId="164" fontId="12" fillId="13" borderId="66" xfId="0" applyNumberFormat="1"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xf>
    <xf numFmtId="0" fontId="28" fillId="6" borderId="3" xfId="0" applyFont="1" applyFill="1" applyBorder="1" applyAlignment="1" applyProtection="1">
      <alignment horizontal="center" vertical="center"/>
    </xf>
    <xf numFmtId="0" fontId="28" fillId="6" borderId="12" xfId="0" applyFont="1" applyFill="1" applyBorder="1" applyAlignment="1" applyProtection="1">
      <alignment horizontal="center" vertical="center"/>
    </xf>
    <xf numFmtId="0" fontId="10" fillId="15" borderId="15" xfId="0" applyFont="1" applyFill="1" applyBorder="1" applyAlignment="1" applyProtection="1">
      <alignment horizontal="center" vertical="center"/>
    </xf>
    <xf numFmtId="0" fontId="10" fillId="15" borderId="17" xfId="0" applyFont="1" applyFill="1" applyBorder="1" applyAlignment="1" applyProtection="1">
      <alignment horizontal="center" vertical="center"/>
    </xf>
    <xf numFmtId="0" fontId="10" fillId="15" borderId="16" xfId="0" applyFont="1" applyFill="1" applyBorder="1" applyAlignment="1" applyProtection="1">
      <alignment horizontal="center" vertical="center"/>
    </xf>
    <xf numFmtId="0" fontId="27" fillId="15" borderId="15" xfId="0" applyFont="1" applyFill="1" applyBorder="1" applyAlignment="1" applyProtection="1">
      <alignment horizontal="center" vertical="center"/>
    </xf>
    <xf numFmtId="0" fontId="27" fillId="15" borderId="17" xfId="0" applyFont="1" applyFill="1" applyBorder="1" applyAlignment="1" applyProtection="1">
      <alignment horizontal="center" vertical="center"/>
    </xf>
    <xf numFmtId="0" fontId="27" fillId="15" borderId="16" xfId="0" applyFont="1" applyFill="1" applyBorder="1" applyAlignment="1" applyProtection="1">
      <alignment horizontal="center" vertical="center"/>
    </xf>
    <xf numFmtId="0" fontId="8" fillId="11" borderId="25" xfId="0" applyFont="1" applyFill="1" applyBorder="1" applyAlignment="1" applyProtection="1">
      <alignment horizontal="center" vertical="center" wrapText="1"/>
      <protection locked="0"/>
    </xf>
    <xf numFmtId="0" fontId="8" fillId="11" borderId="26" xfId="0" applyFont="1" applyFill="1" applyBorder="1" applyAlignment="1" applyProtection="1">
      <alignment horizontal="center" vertical="center" wrapText="1"/>
      <protection locked="0"/>
    </xf>
    <xf numFmtId="0" fontId="8" fillId="11" borderId="24" xfId="0" applyFont="1" applyFill="1" applyBorder="1" applyAlignment="1" applyProtection="1">
      <alignment horizontal="center" vertical="center" wrapText="1"/>
      <protection locked="0"/>
    </xf>
    <xf numFmtId="0" fontId="8" fillId="11" borderId="21"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center" vertical="center" wrapText="1"/>
      <protection locked="0"/>
    </xf>
    <xf numFmtId="0" fontId="8" fillId="11" borderId="29" xfId="0" applyFont="1" applyFill="1" applyBorder="1" applyAlignment="1" applyProtection="1">
      <alignment horizontal="center" vertical="center" wrapText="1"/>
      <protection locked="0"/>
    </xf>
    <xf numFmtId="0" fontId="8" fillId="11" borderId="55" xfId="0" applyFont="1" applyFill="1" applyBorder="1" applyAlignment="1" applyProtection="1">
      <alignment horizontal="center" vertical="center" wrapText="1"/>
      <protection locked="0"/>
    </xf>
    <xf numFmtId="0" fontId="8" fillId="11" borderId="28" xfId="0" applyFont="1" applyFill="1" applyBorder="1" applyAlignment="1" applyProtection="1">
      <alignment horizontal="center" vertical="center" wrapText="1"/>
      <protection locked="0"/>
    </xf>
    <xf numFmtId="0" fontId="8" fillId="11" borderId="23"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28" fillId="6" borderId="7"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9" xfId="0" applyFont="1" applyFill="1" applyBorder="1" applyAlignment="1" applyProtection="1">
      <alignment horizontal="center" vertical="center" wrapText="1"/>
    </xf>
    <xf numFmtId="0" fontId="10" fillId="5" borderId="11" xfId="0" applyFont="1" applyFill="1" applyBorder="1" applyAlignment="1" applyProtection="1">
      <alignment horizontal="left" vertical="center" wrapText="1"/>
    </xf>
    <xf numFmtId="0" fontId="10" fillId="5" borderId="32" xfId="0" applyFont="1" applyFill="1" applyBorder="1" applyAlignment="1" applyProtection="1">
      <alignment horizontal="left" vertical="center" wrapText="1"/>
    </xf>
    <xf numFmtId="0" fontId="28" fillId="8" borderId="15"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wrapText="1"/>
    </xf>
    <xf numFmtId="0" fontId="10" fillId="5" borderId="12" xfId="0" applyFont="1" applyFill="1" applyBorder="1" applyAlignment="1" applyProtection="1">
      <alignment horizontal="left" vertical="center" wrapText="1"/>
    </xf>
    <xf numFmtId="0" fontId="10" fillId="5" borderId="5" xfId="0" applyFont="1" applyFill="1" applyBorder="1" applyAlignment="1" applyProtection="1">
      <alignment horizontal="left" vertical="center" wrapText="1"/>
    </xf>
    <xf numFmtId="0" fontId="28" fillId="6" borderId="25" xfId="0" applyFont="1" applyFill="1" applyBorder="1" applyAlignment="1" applyProtection="1">
      <alignment horizontal="center" vertical="center" wrapText="1"/>
    </xf>
    <xf numFmtId="0" fontId="28" fillId="6" borderId="24" xfId="0" applyFont="1" applyFill="1" applyBorder="1" applyAlignment="1" applyProtection="1">
      <alignment horizontal="center" vertical="center" wrapText="1"/>
    </xf>
    <xf numFmtId="0" fontId="28" fillId="6" borderId="55"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2" fontId="38" fillId="8" borderId="15" xfId="0" applyNumberFormat="1" applyFont="1" applyFill="1" applyBorder="1" applyAlignment="1" applyProtection="1">
      <alignment horizontal="center" vertical="center" wrapText="1"/>
      <protection hidden="1"/>
    </xf>
    <xf numFmtId="2" fontId="38" fillId="8" borderId="17" xfId="0" applyNumberFormat="1" applyFont="1" applyFill="1" applyBorder="1" applyAlignment="1" applyProtection="1">
      <alignment horizontal="center" vertical="center" wrapText="1"/>
      <protection hidden="1"/>
    </xf>
    <xf numFmtId="2" fontId="38" fillId="8" borderId="16" xfId="0" applyNumberFormat="1" applyFont="1" applyFill="1" applyBorder="1" applyAlignment="1" applyProtection="1">
      <alignment horizontal="center" vertical="center" wrapText="1"/>
      <protection hidden="1"/>
    </xf>
    <xf numFmtId="0" fontId="28" fillId="8" borderId="55" xfId="0" applyFont="1" applyFill="1" applyBorder="1" applyAlignment="1" applyProtection="1">
      <alignment horizontal="center" vertical="center" wrapText="1"/>
    </xf>
    <xf numFmtId="0" fontId="28" fillId="8" borderId="23" xfId="0" applyFont="1" applyFill="1" applyBorder="1" applyAlignment="1" applyProtection="1">
      <alignment horizontal="center" vertical="center" wrapText="1"/>
    </xf>
    <xf numFmtId="0" fontId="8" fillId="6" borderId="1" xfId="0" applyFont="1" applyFill="1" applyBorder="1" applyAlignment="1" applyProtection="1">
      <alignment horizontal="center" wrapText="1"/>
    </xf>
    <xf numFmtId="0" fontId="28" fillId="6" borderId="1" xfId="0" applyFont="1" applyFill="1" applyBorder="1" applyAlignment="1" applyProtection="1">
      <alignment horizontal="center" wrapText="1"/>
    </xf>
    <xf numFmtId="0" fontId="28" fillId="6" borderId="51" xfId="0" applyFont="1" applyFill="1" applyBorder="1" applyAlignment="1" applyProtection="1">
      <alignment horizontal="center" wrapText="1"/>
    </xf>
    <xf numFmtId="0" fontId="22" fillId="5" borderId="21" xfId="0" applyFont="1" applyFill="1" applyBorder="1" applyAlignment="1" applyProtection="1">
      <alignment horizontal="center" vertical="center"/>
    </xf>
    <xf numFmtId="0" fontId="22" fillId="5" borderId="0" xfId="0" applyFont="1" applyFill="1" applyBorder="1" applyAlignment="1" applyProtection="1">
      <alignment horizontal="center" vertical="center"/>
    </xf>
    <xf numFmtId="0" fontId="48" fillId="5" borderId="25" xfId="0" applyFont="1" applyFill="1" applyBorder="1" applyAlignment="1" applyProtection="1">
      <alignment horizontal="center" vertical="center"/>
    </xf>
    <xf numFmtId="0" fontId="48" fillId="5" borderId="64" xfId="0" applyFont="1" applyFill="1" applyBorder="1" applyAlignment="1" applyProtection="1">
      <alignment horizontal="center" vertical="center"/>
    </xf>
    <xf numFmtId="0" fontId="48" fillId="5" borderId="63" xfId="0" applyFont="1" applyFill="1" applyBorder="1" applyAlignment="1" applyProtection="1">
      <alignment horizontal="center" vertical="center"/>
    </xf>
    <xf numFmtId="0" fontId="48" fillId="5" borderId="24" xfId="0" applyFont="1" applyFill="1" applyBorder="1" applyAlignment="1" applyProtection="1">
      <alignment horizontal="center" vertical="center"/>
    </xf>
    <xf numFmtId="0" fontId="48" fillId="15" borderId="63" xfId="0" applyFont="1" applyFill="1" applyBorder="1" applyAlignment="1" applyProtection="1">
      <alignment horizontal="center" vertical="center"/>
    </xf>
    <xf numFmtId="0" fontId="48" fillId="15" borderId="24" xfId="0" applyFont="1" applyFill="1" applyBorder="1" applyAlignment="1" applyProtection="1">
      <alignment horizontal="center" vertical="center"/>
    </xf>
    <xf numFmtId="0" fontId="47" fillId="15" borderId="15" xfId="0" applyFont="1" applyFill="1" applyBorder="1" applyAlignment="1" applyProtection="1">
      <alignment horizontal="center" vertical="center" wrapText="1"/>
      <protection hidden="1"/>
    </xf>
    <xf numFmtId="0" fontId="47" fillId="15" borderId="17" xfId="0" applyFont="1" applyFill="1" applyBorder="1" applyAlignment="1" applyProtection="1">
      <alignment horizontal="center" vertical="center" wrapText="1"/>
      <protection hidden="1"/>
    </xf>
    <xf numFmtId="0" fontId="47" fillId="15" borderId="16" xfId="0"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7"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0" fontId="39" fillId="6" borderId="32" xfId="0" applyFont="1" applyFill="1" applyBorder="1" applyAlignment="1" applyProtection="1">
      <alignment horizontal="center" vertical="center"/>
    </xf>
    <xf numFmtId="0" fontId="56" fillId="8" borderId="50" xfId="0" applyFont="1" applyFill="1" applyBorder="1" applyAlignment="1" applyProtection="1">
      <alignment horizontal="center" vertical="center"/>
    </xf>
    <xf numFmtId="0" fontId="32" fillId="8" borderId="27" xfId="0" applyFont="1" applyFill="1" applyBorder="1" applyAlignment="1" applyProtection="1">
      <alignment horizontal="center" vertical="center"/>
    </xf>
    <xf numFmtId="0" fontId="32" fillId="8" borderId="49" xfId="0" applyFont="1" applyFill="1" applyBorder="1" applyAlignment="1" applyProtection="1">
      <alignment horizontal="center" vertical="center"/>
    </xf>
    <xf numFmtId="0" fontId="8" fillId="8" borderId="32" xfId="0" applyFont="1" applyFill="1" applyBorder="1" applyAlignment="1" applyProtection="1">
      <alignment horizontal="center" vertical="top" wrapText="1"/>
    </xf>
    <xf numFmtId="0" fontId="8" fillId="8" borderId="33" xfId="0" applyFont="1" applyFill="1" applyBorder="1" applyAlignment="1" applyProtection="1">
      <alignment horizontal="center" vertical="top" wrapText="1"/>
    </xf>
    <xf numFmtId="0" fontId="8" fillId="6" borderId="2"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8" borderId="6"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8" fillId="6" borderId="52" xfId="0" applyFont="1" applyFill="1" applyBorder="1" applyAlignment="1" applyProtection="1">
      <alignment horizontal="center" vertical="center"/>
    </xf>
    <xf numFmtId="0" fontId="8" fillId="6" borderId="50" xfId="0" applyFont="1" applyFill="1" applyBorder="1" applyAlignment="1" applyProtection="1">
      <alignment horizontal="center" vertical="center"/>
    </xf>
    <xf numFmtId="0" fontId="8" fillId="6" borderId="53" xfId="0" applyFont="1" applyFill="1" applyBorder="1" applyAlignment="1" applyProtection="1">
      <alignment horizontal="center" vertical="center"/>
    </xf>
    <xf numFmtId="0" fontId="21" fillId="5" borderId="25" xfId="0" applyFont="1" applyFill="1" applyBorder="1" applyAlignment="1" applyProtection="1">
      <alignment horizontal="center" vertical="center"/>
    </xf>
    <xf numFmtId="0" fontId="21" fillId="5" borderId="26" xfId="0" applyFont="1" applyFill="1" applyBorder="1" applyAlignment="1" applyProtection="1">
      <alignment horizontal="center" vertical="center"/>
    </xf>
    <xf numFmtId="0" fontId="21" fillId="5" borderId="24" xfId="0" applyFont="1" applyFill="1" applyBorder="1" applyAlignment="1" applyProtection="1">
      <alignment horizontal="center" vertical="center"/>
    </xf>
    <xf numFmtId="0" fontId="48" fillId="5" borderId="15" xfId="0" applyFont="1" applyFill="1" applyBorder="1" applyAlignment="1" applyProtection="1">
      <alignment horizontal="center" vertical="center"/>
    </xf>
    <xf numFmtId="0" fontId="48" fillId="5" borderId="31" xfId="0" applyFont="1" applyFill="1" applyBorder="1" applyAlignment="1" applyProtection="1">
      <alignment horizontal="center" vertical="center"/>
    </xf>
    <xf numFmtId="0" fontId="48" fillId="5" borderId="30" xfId="0" applyFont="1" applyFill="1" applyBorder="1" applyAlignment="1" applyProtection="1">
      <alignment horizontal="center" vertical="center"/>
    </xf>
    <xf numFmtId="0" fontId="48" fillId="5" borderId="16" xfId="0" applyFont="1" applyFill="1" applyBorder="1" applyAlignment="1" applyProtection="1">
      <alignment horizontal="center" vertical="center"/>
    </xf>
    <xf numFmtId="0" fontId="48" fillId="15" borderId="30" xfId="0" applyFont="1" applyFill="1" applyBorder="1" applyAlignment="1" applyProtection="1">
      <alignment horizontal="center" vertical="center"/>
    </xf>
    <xf numFmtId="0" fontId="48" fillId="15" borderId="16" xfId="0" applyFont="1" applyFill="1" applyBorder="1" applyAlignment="1" applyProtection="1">
      <alignment horizontal="center" vertical="center"/>
    </xf>
    <xf numFmtId="0" fontId="46" fillId="8" borderId="2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46" fillId="8" borderId="28" xfId="0" applyFont="1" applyFill="1" applyBorder="1" applyAlignment="1" applyProtection="1">
      <alignment horizontal="center" vertical="center" wrapText="1"/>
    </xf>
    <xf numFmtId="0" fontId="46" fillId="8" borderId="23" xfId="0" applyFont="1" applyFill="1" applyBorder="1" applyAlignment="1" applyProtection="1">
      <alignment horizontal="center" vertical="center" wrapText="1"/>
    </xf>
    <xf numFmtId="2" fontId="8" fillId="14" borderId="62" xfId="2" applyBorder="1" applyAlignment="1" applyProtection="1">
      <alignment horizontal="center" vertical="center"/>
      <protection locked="0" hidden="1"/>
    </xf>
    <xf numFmtId="0" fontId="8" fillId="6" borderId="32" xfId="0" applyFont="1" applyFill="1" applyBorder="1" applyAlignment="1" applyProtection="1">
      <alignment horizontal="center" vertical="top" wrapText="1"/>
    </xf>
    <xf numFmtId="0" fontId="8" fillId="6" borderId="33" xfId="0" applyFont="1" applyFill="1" applyBorder="1" applyAlignment="1" applyProtection="1">
      <alignment horizontal="center" vertical="top" wrapText="1"/>
    </xf>
    <xf numFmtId="164" fontId="13" fillId="11" borderId="17" xfId="0" applyNumberFormat="1" applyFont="1" applyFill="1" applyBorder="1" applyAlignment="1" applyProtection="1">
      <alignment horizontal="center" vertical="center"/>
      <protection locked="0" hidden="1"/>
    </xf>
    <xf numFmtId="0" fontId="13" fillId="11" borderId="16" xfId="0" applyFont="1" applyFill="1" applyBorder="1" applyAlignment="1" applyProtection="1">
      <alignment horizontal="center" vertical="center"/>
      <protection locked="0" hidden="1"/>
    </xf>
    <xf numFmtId="0" fontId="44" fillId="8" borderId="55" xfId="0" applyFont="1" applyFill="1" applyBorder="1" applyAlignment="1" applyProtection="1">
      <alignment horizontal="center" vertical="center" wrapText="1"/>
    </xf>
    <xf numFmtId="0" fontId="44" fillId="8" borderId="23" xfId="0" applyFont="1" applyFill="1" applyBorder="1" applyAlignment="1" applyProtection="1">
      <alignment horizontal="center" vertical="center" wrapText="1"/>
    </xf>
    <xf numFmtId="2" fontId="46" fillId="8" borderId="15" xfId="0" applyNumberFormat="1" applyFont="1" applyFill="1" applyBorder="1" applyAlignment="1" applyProtection="1">
      <alignment horizontal="center" vertical="center" wrapText="1"/>
      <protection hidden="1"/>
    </xf>
    <xf numFmtId="2" fontId="46" fillId="8" borderId="17" xfId="0" applyNumberFormat="1" applyFont="1" applyFill="1" applyBorder="1" applyAlignment="1" applyProtection="1">
      <alignment horizontal="center" vertical="center" wrapText="1"/>
      <protection hidden="1"/>
    </xf>
    <xf numFmtId="2" fontId="46" fillId="8" borderId="16" xfId="0" applyNumberFormat="1" applyFont="1" applyFill="1" applyBorder="1" applyAlignment="1" applyProtection="1">
      <alignment horizontal="center" vertical="center" wrapText="1"/>
      <protection hidden="1"/>
    </xf>
    <xf numFmtId="0" fontId="39" fillId="8" borderId="32" xfId="0" applyFont="1" applyFill="1" applyBorder="1" applyAlignment="1" applyProtection="1">
      <alignment horizontal="center" vertical="center"/>
    </xf>
    <xf numFmtId="0" fontId="22" fillId="12" borderId="25" xfId="0" applyFont="1" applyFill="1" applyBorder="1" applyAlignment="1" applyProtection="1">
      <alignment horizontal="center" vertical="center" wrapText="1"/>
    </xf>
    <xf numFmtId="0" fontId="22" fillId="12" borderId="26" xfId="0" applyFont="1" applyFill="1" applyBorder="1" applyAlignment="1" applyProtection="1">
      <alignment horizontal="center" vertical="center" wrapText="1"/>
    </xf>
    <xf numFmtId="0" fontId="22" fillId="12" borderId="24" xfId="0" applyFont="1" applyFill="1" applyBorder="1" applyAlignment="1" applyProtection="1">
      <alignment horizontal="center" vertical="center" wrapText="1"/>
    </xf>
    <xf numFmtId="0" fontId="22" fillId="12" borderId="55" xfId="0" applyFont="1" applyFill="1" applyBorder="1" applyAlignment="1" applyProtection="1">
      <alignment horizontal="center" vertical="center" wrapText="1"/>
    </xf>
    <xf numFmtId="0" fontId="22" fillId="12" borderId="28" xfId="0" applyFont="1" applyFill="1" applyBorder="1" applyAlignment="1" applyProtection="1">
      <alignment horizontal="center" vertical="center" wrapText="1"/>
    </xf>
    <xf numFmtId="0" fontId="22" fillId="12" borderId="23" xfId="0" applyFont="1" applyFill="1" applyBorder="1" applyAlignment="1" applyProtection="1">
      <alignment horizontal="center" vertical="center" wrapText="1"/>
    </xf>
    <xf numFmtId="2" fontId="43" fillId="8" borderId="11" xfId="1" applyNumberFormat="1" applyFont="1" applyFill="1" applyBorder="1" applyAlignment="1" applyProtection="1">
      <alignment horizontal="center" vertical="center" wrapText="1"/>
      <protection hidden="1"/>
    </xf>
    <xf numFmtId="2" fontId="43" fillId="8" borderId="12" xfId="1" applyNumberFormat="1" applyFont="1" applyFill="1" applyBorder="1" applyAlignment="1" applyProtection="1">
      <alignment horizontal="center" vertical="center" wrapText="1"/>
      <protection hidden="1"/>
    </xf>
    <xf numFmtId="2" fontId="46" fillId="8" borderId="32" xfId="1" applyNumberFormat="1" applyFont="1" applyFill="1" applyBorder="1" applyAlignment="1" applyProtection="1">
      <alignment horizontal="center" vertical="center" wrapText="1"/>
      <protection hidden="1"/>
    </xf>
    <xf numFmtId="2" fontId="46" fillId="8" borderId="5" xfId="1" applyNumberFormat="1" applyFont="1" applyFill="1" applyBorder="1" applyAlignment="1" applyProtection="1">
      <alignment horizontal="center" vertical="center" wrapText="1"/>
      <protection hidden="1"/>
    </xf>
    <xf numFmtId="2" fontId="43" fillId="8" borderId="32" xfId="1" applyNumberFormat="1" applyFont="1" applyFill="1" applyBorder="1" applyAlignment="1" applyProtection="1">
      <alignment horizontal="center" vertical="center" wrapText="1"/>
      <protection hidden="1"/>
    </xf>
    <xf numFmtId="2" fontId="43" fillId="8" borderId="5" xfId="1" applyNumberFormat="1" applyFont="1" applyFill="1" applyBorder="1" applyAlignment="1" applyProtection="1">
      <alignment horizontal="center" vertical="center" wrapText="1"/>
      <protection hidden="1"/>
    </xf>
    <xf numFmtId="2" fontId="43" fillId="8" borderId="33" xfId="1" applyNumberFormat="1" applyFont="1" applyFill="1" applyBorder="1" applyAlignment="1" applyProtection="1">
      <alignment horizontal="center" vertical="center" wrapText="1"/>
      <protection hidden="1"/>
    </xf>
    <xf numFmtId="2" fontId="43" fillId="8" borderId="6" xfId="1" applyNumberFormat="1" applyFont="1" applyFill="1" applyBorder="1" applyAlignment="1" applyProtection="1">
      <alignment horizontal="center" vertical="center" wrapText="1"/>
      <protection hidden="1"/>
    </xf>
    <xf numFmtId="0" fontId="43" fillId="8" borderId="32"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43" fillId="8" borderId="33" xfId="0" applyFont="1" applyFill="1" applyBorder="1" applyAlignment="1">
      <alignment horizontal="center" vertical="center" wrapText="1"/>
    </xf>
    <xf numFmtId="0" fontId="43" fillId="8" borderId="6" xfId="0" applyFont="1" applyFill="1" applyBorder="1" applyAlignment="1">
      <alignment horizontal="center" vertical="center" wrapText="1"/>
    </xf>
    <xf numFmtId="0" fontId="22" fillId="12" borderId="11" xfId="0" applyFont="1" applyFill="1" applyBorder="1" applyAlignment="1" applyProtection="1">
      <alignment horizontal="center" vertical="center" wrapText="1"/>
    </xf>
    <xf numFmtId="0" fontId="22" fillId="12" borderId="32" xfId="0" applyFont="1" applyFill="1" applyBorder="1" applyAlignment="1" applyProtection="1">
      <alignment horizontal="center" vertical="center" wrapText="1"/>
    </xf>
    <xf numFmtId="0" fontId="22" fillId="12" borderId="33" xfId="0" applyFont="1" applyFill="1" applyBorder="1" applyAlignment="1" applyProtection="1">
      <alignment horizontal="center" vertical="center" wrapText="1"/>
    </xf>
    <xf numFmtId="0" fontId="22" fillId="12" borderId="12" xfId="0" applyFont="1" applyFill="1" applyBorder="1" applyAlignment="1" applyProtection="1">
      <alignment horizontal="center" vertical="center" wrapText="1"/>
    </xf>
    <xf numFmtId="0" fontId="22" fillId="12" borderId="5" xfId="0" applyFont="1" applyFill="1" applyBorder="1" applyAlignment="1" applyProtection="1">
      <alignment horizontal="center" vertical="center" wrapText="1"/>
    </xf>
    <xf numFmtId="0" fontId="22" fillId="12" borderId="6" xfId="0" applyFont="1" applyFill="1" applyBorder="1" applyAlignment="1" applyProtection="1">
      <alignment horizontal="center" vertical="center" wrapText="1"/>
    </xf>
    <xf numFmtId="0" fontId="43" fillId="8" borderId="11"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3" fillId="3" borderId="0" xfId="0" applyFont="1" applyFill="1" applyBorder="1" applyAlignment="1" applyProtection="1">
      <alignment horizontal="center" vertical="center" wrapText="1"/>
    </xf>
    <xf numFmtId="0" fontId="22" fillId="12" borderId="25" xfId="0" applyFont="1" applyFill="1" applyBorder="1" applyAlignment="1">
      <alignment horizontal="center" vertical="center"/>
    </xf>
    <xf numFmtId="0" fontId="22" fillId="12" borderId="26" xfId="0" applyFont="1" applyFill="1" applyBorder="1" applyAlignment="1">
      <alignment horizontal="center" vertical="center"/>
    </xf>
    <xf numFmtId="0" fontId="22" fillId="12" borderId="24" xfId="0" applyFont="1" applyFill="1" applyBorder="1" applyAlignment="1">
      <alignment horizontal="center" vertical="center"/>
    </xf>
    <xf numFmtId="0" fontId="22" fillId="12" borderId="55" xfId="0" applyFont="1" applyFill="1" applyBorder="1" applyAlignment="1">
      <alignment horizontal="center" vertical="center"/>
    </xf>
    <xf numFmtId="0" fontId="22" fillId="12" borderId="28" xfId="0" applyFont="1" applyFill="1" applyBorder="1" applyAlignment="1">
      <alignment horizontal="center" vertical="center"/>
    </xf>
    <xf numFmtId="0" fontId="22" fillId="12" borderId="23" xfId="0" applyFont="1" applyFill="1" applyBorder="1" applyAlignment="1">
      <alignment horizontal="center" vertical="center"/>
    </xf>
    <xf numFmtId="0" fontId="43" fillId="8" borderId="11" xfId="0" applyFont="1" applyFill="1" applyBorder="1" applyAlignment="1">
      <alignment horizontal="center" vertical="center"/>
    </xf>
    <xf numFmtId="0" fontId="43" fillId="8" borderId="12" xfId="0" applyFont="1" applyFill="1" applyBorder="1" applyAlignment="1">
      <alignment horizontal="center" vertical="center"/>
    </xf>
    <xf numFmtId="0" fontId="22" fillId="12" borderId="25" xfId="0" applyFont="1" applyFill="1" applyBorder="1" applyAlignment="1" applyProtection="1">
      <alignment horizontal="center" vertical="center"/>
    </xf>
    <xf numFmtId="0" fontId="22" fillId="12" borderId="26" xfId="0" applyFont="1" applyFill="1" applyBorder="1" applyAlignment="1" applyProtection="1">
      <alignment horizontal="center" vertical="center"/>
    </xf>
    <xf numFmtId="0" fontId="22" fillId="12" borderId="24" xfId="0" applyFont="1" applyFill="1" applyBorder="1" applyAlignment="1" applyProtection="1">
      <alignment horizontal="center" vertical="center"/>
    </xf>
    <xf numFmtId="0" fontId="22" fillId="12" borderId="55" xfId="0" applyFont="1" applyFill="1" applyBorder="1" applyAlignment="1" applyProtection="1">
      <alignment horizontal="center" vertical="center"/>
    </xf>
    <xf numFmtId="0" fontId="22" fillId="12" borderId="28" xfId="0" applyFont="1" applyFill="1" applyBorder="1" applyAlignment="1" applyProtection="1">
      <alignment horizontal="center" vertical="center"/>
    </xf>
    <xf numFmtId="0" fontId="22" fillId="12" borderId="23" xfId="0" applyFont="1" applyFill="1" applyBorder="1" applyAlignment="1" applyProtection="1">
      <alignment horizontal="center" vertical="center"/>
    </xf>
    <xf numFmtId="0" fontId="77" fillId="12" borderId="0" xfId="0" applyFont="1" applyFill="1" applyBorder="1" applyAlignment="1">
      <alignment horizontal="center" vertical="top" wrapText="1"/>
    </xf>
    <xf numFmtId="0" fontId="43" fillId="20" borderId="11" xfId="0" applyFont="1" applyFill="1" applyBorder="1" applyAlignment="1" applyProtection="1">
      <alignment horizontal="center" vertical="center" wrapText="1"/>
    </xf>
    <xf numFmtId="0" fontId="43" fillId="20" borderId="12" xfId="0" applyFont="1" applyFill="1" applyBorder="1" applyAlignment="1" applyProtection="1">
      <alignment horizontal="center" vertical="center" wrapText="1"/>
    </xf>
    <xf numFmtId="0" fontId="43" fillId="20" borderId="32" xfId="0" applyFont="1" applyFill="1" applyBorder="1" applyAlignment="1" applyProtection="1">
      <alignment horizontal="center" vertical="center" wrapText="1"/>
    </xf>
    <xf numFmtId="0" fontId="43" fillId="20" borderId="5" xfId="0" applyFont="1" applyFill="1" applyBorder="1" applyAlignment="1" applyProtection="1">
      <alignment horizontal="center" vertical="center" wrapText="1"/>
    </xf>
    <xf numFmtId="0" fontId="13" fillId="20" borderId="25" xfId="0" applyFont="1" applyFill="1" applyBorder="1" applyAlignment="1" applyProtection="1">
      <alignment horizontal="center" vertical="center" wrapText="1"/>
    </xf>
    <xf numFmtId="0" fontId="13" fillId="20" borderId="26" xfId="0" applyFont="1" applyFill="1" applyBorder="1" applyAlignment="1" applyProtection="1">
      <alignment horizontal="center" vertical="center" wrapText="1"/>
    </xf>
    <xf numFmtId="0" fontId="13" fillId="20" borderId="24" xfId="0" applyFont="1" applyFill="1" applyBorder="1" applyAlignment="1" applyProtection="1">
      <alignment horizontal="center" vertical="center" wrapText="1"/>
    </xf>
    <xf numFmtId="0" fontId="13" fillId="20" borderId="55" xfId="0" applyFont="1" applyFill="1" applyBorder="1" applyAlignment="1" applyProtection="1">
      <alignment horizontal="center" vertical="center" wrapText="1"/>
    </xf>
    <xf numFmtId="0" fontId="13" fillId="20" borderId="28" xfId="0" applyFont="1" applyFill="1" applyBorder="1" applyAlignment="1" applyProtection="1">
      <alignment horizontal="center" vertical="center" wrapText="1"/>
    </xf>
    <xf numFmtId="0" fontId="13" fillId="20" borderId="23" xfId="0" applyFont="1" applyFill="1" applyBorder="1" applyAlignment="1" applyProtection="1">
      <alignment horizontal="center" vertical="center" wrapText="1"/>
    </xf>
    <xf numFmtId="0" fontId="13" fillId="20" borderId="40" xfId="0" applyFont="1" applyFill="1" applyBorder="1" applyAlignment="1" applyProtection="1">
      <alignment horizontal="center" vertical="center" wrapText="1"/>
    </xf>
    <xf numFmtId="0" fontId="13" fillId="20" borderId="37" xfId="0" applyFont="1" applyFill="1" applyBorder="1" applyAlignment="1" applyProtection="1">
      <alignment horizontal="center" vertical="center" wrapText="1"/>
    </xf>
    <xf numFmtId="0" fontId="13" fillId="20" borderId="33" xfId="0" applyFont="1" applyFill="1" applyBorder="1" applyAlignment="1" applyProtection="1">
      <alignment horizontal="center" vertical="center" wrapText="1"/>
    </xf>
    <xf numFmtId="0" fontId="13" fillId="20" borderId="6" xfId="0" applyFont="1" applyFill="1" applyBorder="1" applyAlignment="1" applyProtection="1">
      <alignment horizontal="center" vertical="center" wrapText="1"/>
    </xf>
    <xf numFmtId="0" fontId="43" fillId="20" borderId="33" xfId="0" applyFont="1" applyFill="1" applyBorder="1" applyAlignment="1" applyProtection="1">
      <alignment horizontal="center" vertical="center" wrapText="1"/>
    </xf>
    <xf numFmtId="0" fontId="43" fillId="20" borderId="6" xfId="0" applyFont="1" applyFill="1" applyBorder="1" applyAlignment="1" applyProtection="1">
      <alignment horizontal="center" vertical="center" wrapText="1"/>
    </xf>
    <xf numFmtId="0" fontId="43" fillId="20" borderId="38" xfId="0" applyFont="1" applyFill="1" applyBorder="1" applyAlignment="1" applyProtection="1">
      <alignment horizontal="center" vertical="center"/>
    </xf>
    <xf numFmtId="0" fontId="43" fillId="20" borderId="67" xfId="0" applyFont="1" applyFill="1" applyBorder="1" applyAlignment="1" applyProtection="1">
      <alignment horizontal="center" vertical="center"/>
    </xf>
    <xf numFmtId="0" fontId="13" fillId="8" borderId="32"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3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22" fillId="12" borderId="15" xfId="0" applyFont="1" applyFill="1" applyBorder="1" applyAlignment="1" applyProtection="1">
      <alignment horizontal="center" vertical="center"/>
    </xf>
    <xf numFmtId="0" fontId="22" fillId="12" borderId="17" xfId="0" applyFont="1" applyFill="1" applyBorder="1" applyAlignment="1" applyProtection="1">
      <alignment horizontal="center" vertical="center"/>
    </xf>
    <xf numFmtId="0" fontId="22" fillId="12" borderId="16" xfId="0" applyFont="1" applyFill="1" applyBorder="1" applyAlignment="1" applyProtection="1">
      <alignment horizontal="center" vertical="center"/>
    </xf>
    <xf numFmtId="0" fontId="43" fillId="20" borderId="25" xfId="0" applyFont="1" applyFill="1" applyBorder="1" applyAlignment="1" applyProtection="1">
      <alignment horizontal="center" vertical="center" wrapText="1"/>
    </xf>
    <xf numFmtId="0" fontId="43" fillId="20" borderId="24" xfId="0" applyFont="1" applyFill="1" applyBorder="1" applyAlignment="1" applyProtection="1">
      <alignment horizontal="center" vertical="center" wrapText="1"/>
    </xf>
    <xf numFmtId="0" fontId="43" fillId="20" borderId="55" xfId="0" applyFont="1" applyFill="1" applyBorder="1" applyAlignment="1" applyProtection="1">
      <alignment horizontal="center" vertical="center" wrapText="1"/>
    </xf>
    <xf numFmtId="0" fontId="43" fillId="20" borderId="23" xfId="0" applyFont="1" applyFill="1" applyBorder="1" applyAlignment="1" applyProtection="1">
      <alignment horizontal="center" vertical="center" wrapText="1"/>
    </xf>
    <xf numFmtId="164" fontId="58" fillId="32" borderId="20" xfId="0" applyNumberFormat="1" applyFont="1" applyFill="1" applyBorder="1" applyAlignment="1" applyProtection="1">
      <alignment horizontal="center" vertical="center"/>
    </xf>
    <xf numFmtId="164" fontId="58" fillId="32" borderId="27" xfId="0" applyNumberFormat="1" applyFont="1" applyFill="1" applyBorder="1" applyAlignment="1" applyProtection="1">
      <alignment horizontal="center" vertical="center"/>
    </xf>
    <xf numFmtId="164" fontId="58" fillId="32" borderId="49" xfId="0" applyNumberFormat="1" applyFont="1" applyFill="1" applyBorder="1" applyAlignment="1" applyProtection="1">
      <alignment horizontal="center" vertical="center"/>
    </xf>
    <xf numFmtId="0" fontId="58" fillId="32" borderId="34" xfId="0" applyFont="1" applyFill="1" applyBorder="1" applyAlignment="1" applyProtection="1">
      <alignment horizontal="center" vertical="center"/>
    </xf>
    <xf numFmtId="0" fontId="58" fillId="32" borderId="60" xfId="0" applyFont="1" applyFill="1" applyBorder="1" applyAlignment="1" applyProtection="1">
      <alignment horizontal="center" vertical="center"/>
    </xf>
    <xf numFmtId="0" fontId="58" fillId="32" borderId="56" xfId="0" applyFont="1" applyFill="1" applyBorder="1" applyAlignment="1" applyProtection="1">
      <alignment horizontal="center" vertical="center"/>
    </xf>
    <xf numFmtId="14" fontId="58" fillId="33" borderId="53" xfId="0" applyNumberFormat="1" applyFont="1" applyFill="1" applyBorder="1" applyAlignment="1" applyProtection="1">
      <alignment horizontal="center" vertical="center"/>
    </xf>
    <xf numFmtId="14" fontId="58" fillId="33" borderId="60" xfId="0" applyNumberFormat="1" applyFont="1" applyFill="1" applyBorder="1" applyAlignment="1" applyProtection="1">
      <alignment horizontal="center" vertical="center"/>
    </xf>
    <xf numFmtId="14" fontId="58" fillId="33" borderId="51" xfId="0" applyNumberFormat="1" applyFont="1" applyFill="1" applyBorder="1" applyAlignment="1" applyProtection="1">
      <alignment horizontal="center" vertical="center"/>
    </xf>
    <xf numFmtId="0" fontId="42" fillId="33" borderId="53" xfId="0" applyFont="1" applyFill="1" applyBorder="1" applyAlignment="1" applyProtection="1">
      <alignment horizontal="center" vertical="center" wrapText="1"/>
    </xf>
    <xf numFmtId="0" fontId="42" fillId="33" borderId="60" xfId="0" applyFont="1" applyFill="1" applyBorder="1" applyAlignment="1" applyProtection="1">
      <alignment horizontal="center" vertical="center" wrapText="1"/>
    </xf>
    <xf numFmtId="0" fontId="42" fillId="33" borderId="56" xfId="0" applyFont="1" applyFill="1" applyBorder="1" applyAlignment="1" applyProtection="1">
      <alignment horizontal="center" vertical="center" wrapText="1"/>
    </xf>
    <xf numFmtId="0" fontId="21" fillId="21" borderId="25" xfId="0" applyFont="1" applyFill="1" applyBorder="1" applyAlignment="1" applyProtection="1">
      <alignment horizontal="center" vertical="center"/>
    </xf>
    <xf numFmtId="0" fontId="21" fillId="21" borderId="24" xfId="0" applyFont="1" applyFill="1" applyBorder="1" applyAlignment="1" applyProtection="1">
      <alignment horizontal="center" vertical="center"/>
    </xf>
    <xf numFmtId="0" fontId="21" fillId="21" borderId="21" xfId="0" applyFont="1" applyFill="1" applyBorder="1" applyAlignment="1" applyProtection="1">
      <alignment horizontal="center" vertical="center"/>
    </xf>
    <xf numFmtId="0" fontId="21" fillId="21" borderId="29" xfId="0" applyFont="1" applyFill="1" applyBorder="1" applyAlignment="1" applyProtection="1">
      <alignment horizontal="center" vertical="center"/>
    </xf>
    <xf numFmtId="0" fontId="21" fillId="21" borderId="55" xfId="0" applyFont="1" applyFill="1" applyBorder="1" applyAlignment="1" applyProtection="1">
      <alignment horizontal="center" vertical="center"/>
    </xf>
    <xf numFmtId="0" fontId="21" fillId="21" borderId="23" xfId="0" applyFont="1" applyFill="1" applyBorder="1" applyAlignment="1" applyProtection="1">
      <alignment horizontal="center" vertical="center"/>
    </xf>
    <xf numFmtId="0" fontId="58" fillId="32" borderId="19" xfId="0" applyFont="1" applyFill="1" applyBorder="1" applyAlignment="1" applyProtection="1">
      <alignment horizontal="center" vertical="center"/>
    </xf>
    <xf numFmtId="164" fontId="58" fillId="32" borderId="1" xfId="0" applyNumberFormat="1" applyFont="1" applyFill="1" applyBorder="1" applyAlignment="1" applyProtection="1">
      <alignment horizontal="center" vertical="center"/>
    </xf>
    <xf numFmtId="14" fontId="58" fillId="32" borderId="34" xfId="0" applyNumberFormat="1" applyFont="1" applyFill="1" applyBorder="1" applyAlignment="1" applyProtection="1">
      <alignment horizontal="center" vertical="center"/>
    </xf>
    <xf numFmtId="14" fontId="58" fillId="32" borderId="60" xfId="0" applyNumberFormat="1" applyFont="1" applyFill="1" applyBorder="1" applyAlignment="1" applyProtection="1">
      <alignment horizontal="center" vertical="center"/>
    </xf>
    <xf numFmtId="14" fontId="58" fillId="32" borderId="51" xfId="0" applyNumberFormat="1" applyFont="1" applyFill="1" applyBorder="1" applyAlignment="1" applyProtection="1">
      <alignment horizontal="center" vertical="center"/>
    </xf>
    <xf numFmtId="0" fontId="42" fillId="21" borderId="52" xfId="0" applyFont="1" applyFill="1" applyBorder="1" applyAlignment="1" applyProtection="1">
      <alignment horizontal="center" vertical="center" wrapText="1"/>
    </xf>
    <xf numFmtId="0" fontId="42" fillId="21" borderId="61" xfId="0" applyFont="1" applyFill="1" applyBorder="1" applyAlignment="1" applyProtection="1">
      <alignment horizontal="center" vertical="center" wrapText="1"/>
    </xf>
    <xf numFmtId="0" fontId="42" fillId="21" borderId="43" xfId="0" applyFont="1" applyFill="1" applyBorder="1" applyAlignment="1" applyProtection="1">
      <alignment horizontal="center" vertical="center" wrapText="1"/>
    </xf>
    <xf numFmtId="0" fontId="42" fillId="21" borderId="50" xfId="0" applyFont="1" applyFill="1" applyBorder="1" applyAlignment="1" applyProtection="1">
      <alignment horizontal="center" vertical="center"/>
    </xf>
    <xf numFmtId="0" fontId="42" fillId="21" borderId="27" xfId="0" applyFont="1" applyFill="1" applyBorder="1" applyAlignment="1" applyProtection="1">
      <alignment horizontal="center" vertical="center"/>
    </xf>
    <xf numFmtId="0" fontId="42" fillId="21" borderId="49" xfId="0" applyFont="1" applyFill="1" applyBorder="1" applyAlignment="1" applyProtection="1">
      <alignment horizontal="center" vertical="center"/>
    </xf>
    <xf numFmtId="3" fontId="42" fillId="21" borderId="63" xfId="0" applyNumberFormat="1" applyFont="1" applyFill="1" applyBorder="1" applyAlignment="1" applyProtection="1">
      <alignment horizontal="center" vertical="center" wrapText="1"/>
    </xf>
    <xf numFmtId="0" fontId="52" fillId="0" borderId="70" xfId="0" applyFont="1" applyBorder="1" applyAlignment="1">
      <alignment horizontal="center" vertical="center" wrapText="1"/>
    </xf>
    <xf numFmtId="0" fontId="52" fillId="0" borderId="68" xfId="0" applyFont="1" applyBorder="1" applyAlignment="1">
      <alignment horizontal="center" vertical="center" wrapText="1"/>
    </xf>
    <xf numFmtId="0" fontId="58" fillId="32" borderId="40" xfId="0" applyFont="1" applyFill="1" applyBorder="1" applyAlignment="1" applyProtection="1">
      <alignment horizontal="center" vertical="center"/>
    </xf>
    <xf numFmtId="164" fontId="58" fillId="32" borderId="50" xfId="0" applyNumberFormat="1" applyFont="1" applyFill="1" applyBorder="1" applyAlignment="1" applyProtection="1">
      <alignment horizontal="center" vertical="center"/>
    </xf>
    <xf numFmtId="164" fontId="42" fillId="33" borderId="50" xfId="0" applyNumberFormat="1" applyFont="1" applyFill="1" applyBorder="1" applyAlignment="1" applyProtection="1">
      <alignment horizontal="center" vertical="center" wrapText="1"/>
    </xf>
    <xf numFmtId="164" fontId="42" fillId="33" borderId="27" xfId="0" applyNumberFormat="1" applyFont="1" applyFill="1" applyBorder="1" applyAlignment="1" applyProtection="1">
      <alignment horizontal="center" vertical="center" wrapText="1"/>
    </xf>
    <xf numFmtId="164" fontId="42" fillId="33" borderId="49" xfId="0" applyNumberFormat="1" applyFont="1" applyFill="1" applyBorder="1" applyAlignment="1" applyProtection="1">
      <alignment horizontal="center" vertical="center" wrapText="1"/>
    </xf>
    <xf numFmtId="2" fontId="42" fillId="0" borderId="32" xfId="0" applyNumberFormat="1" applyFont="1" applyFill="1" applyBorder="1" applyAlignment="1">
      <alignment horizontal="center" vertical="center" wrapText="1"/>
    </xf>
    <xf numFmtId="2" fontId="42" fillId="0" borderId="2"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wrapText="1"/>
    </xf>
    <xf numFmtId="0" fontId="43" fillId="8" borderId="69" xfId="0" applyFont="1" applyFill="1" applyBorder="1" applyAlignment="1">
      <alignment horizontal="center" vertical="center"/>
    </xf>
    <xf numFmtId="0" fontId="43" fillId="8" borderId="42" xfId="0" applyFont="1" applyFill="1" applyBorder="1" applyAlignment="1">
      <alignment horizontal="center" vertical="center"/>
    </xf>
    <xf numFmtId="0" fontId="21" fillId="21" borderId="25" xfId="0" applyFont="1" applyFill="1" applyBorder="1" applyAlignment="1" applyProtection="1">
      <alignment horizontal="center" vertical="center" wrapText="1"/>
    </xf>
    <xf numFmtId="0" fontId="21" fillId="21" borderId="24" xfId="0" applyFont="1" applyFill="1" applyBorder="1" applyAlignment="1" applyProtection="1">
      <alignment horizontal="center" vertical="center" wrapText="1"/>
    </xf>
    <xf numFmtId="0" fontId="21" fillId="21" borderId="21" xfId="0" applyFont="1" applyFill="1" applyBorder="1" applyAlignment="1" applyProtection="1">
      <alignment horizontal="center" vertical="center" wrapText="1"/>
    </xf>
    <xf numFmtId="0" fontId="21" fillId="21" borderId="29" xfId="0" applyFont="1" applyFill="1" applyBorder="1" applyAlignment="1" applyProtection="1">
      <alignment horizontal="center" vertical="center" wrapText="1"/>
    </xf>
    <xf numFmtId="0" fontId="21" fillId="21" borderId="55" xfId="0" applyFont="1" applyFill="1" applyBorder="1" applyAlignment="1" applyProtection="1">
      <alignment horizontal="center" vertical="center" wrapText="1"/>
    </xf>
    <xf numFmtId="0" fontId="21" fillId="21" borderId="23" xfId="0" applyFont="1" applyFill="1" applyBorder="1" applyAlignment="1" applyProtection="1">
      <alignment horizontal="center" vertical="center" wrapText="1"/>
    </xf>
    <xf numFmtId="0" fontId="42" fillId="21" borderId="50" xfId="0" applyFont="1" applyFill="1" applyBorder="1" applyAlignment="1" applyProtection="1">
      <alignment horizontal="center" vertical="center" wrapText="1"/>
    </xf>
    <xf numFmtId="0" fontId="52" fillId="0" borderId="27" xfId="0" applyFont="1" applyBorder="1" applyAlignment="1">
      <alignment horizontal="center" vertical="center" wrapText="1"/>
    </xf>
    <xf numFmtId="0" fontId="52" fillId="0" borderId="49" xfId="0" applyFont="1" applyBorder="1" applyAlignment="1">
      <alignment horizontal="center" vertical="center" wrapText="1"/>
    </xf>
    <xf numFmtId="3" fontId="42" fillId="21" borderId="53" xfId="0" applyNumberFormat="1" applyFont="1" applyFill="1" applyBorder="1" applyAlignment="1" applyProtection="1">
      <alignment horizontal="center" vertical="center" wrapText="1"/>
    </xf>
    <xf numFmtId="0" fontId="52" fillId="0" borderId="60" xfId="0" applyFont="1" applyBorder="1" applyAlignment="1">
      <alignment horizontal="center" vertical="center" wrapText="1"/>
    </xf>
    <xf numFmtId="0" fontId="52" fillId="0" borderId="56" xfId="0" applyFont="1" applyBorder="1" applyAlignment="1">
      <alignment horizontal="center" vertical="center" wrapText="1"/>
    </xf>
    <xf numFmtId="0" fontId="58" fillId="33" borderId="64" xfId="0" applyFont="1" applyFill="1" applyBorder="1" applyAlignment="1" applyProtection="1">
      <alignment horizontal="center" vertical="center" wrapText="1"/>
    </xf>
    <xf numFmtId="0" fontId="66" fillId="33" borderId="65" xfId="0" applyFont="1" applyFill="1" applyBorder="1" applyAlignment="1">
      <alignment horizontal="center" vertical="center" wrapText="1"/>
    </xf>
    <xf numFmtId="0" fontId="66" fillId="33" borderId="54" xfId="0" applyFont="1" applyFill="1" applyBorder="1" applyAlignment="1">
      <alignment horizontal="center" vertical="center" wrapText="1"/>
    </xf>
    <xf numFmtId="164" fontId="58" fillId="33" borderId="50" xfId="0" applyNumberFormat="1" applyFont="1" applyFill="1" applyBorder="1" applyAlignment="1" applyProtection="1">
      <alignment horizontal="center" vertical="center" wrapText="1"/>
    </xf>
    <xf numFmtId="0" fontId="66" fillId="33" borderId="27" xfId="0" applyFont="1" applyFill="1" applyBorder="1" applyAlignment="1">
      <alignment horizontal="center" vertical="center" wrapText="1"/>
    </xf>
    <xf numFmtId="0" fontId="66" fillId="33" borderId="1" xfId="0" applyFont="1" applyFill="1" applyBorder="1" applyAlignment="1">
      <alignment horizontal="center" vertical="center" wrapText="1"/>
    </xf>
    <xf numFmtId="0" fontId="58" fillId="33" borderId="53" xfId="0" applyFont="1" applyFill="1" applyBorder="1" applyAlignment="1" applyProtection="1">
      <alignment horizontal="center" vertical="center" wrapText="1"/>
    </xf>
    <xf numFmtId="0" fontId="66" fillId="33" borderId="60" xfId="0" applyFont="1" applyFill="1" applyBorder="1" applyAlignment="1">
      <alignment horizontal="center" vertical="center" wrapText="1"/>
    </xf>
    <xf numFmtId="0" fontId="66" fillId="33" borderId="51" xfId="0" applyFont="1" applyFill="1" applyBorder="1" applyAlignment="1">
      <alignment horizontal="center" vertical="center" wrapText="1"/>
    </xf>
    <xf numFmtId="0" fontId="58" fillId="33" borderId="2" xfId="0" applyFont="1" applyFill="1" applyBorder="1" applyAlignment="1" applyProtection="1">
      <alignment horizontal="center" vertical="center" wrapText="1"/>
    </xf>
    <xf numFmtId="0" fontId="66" fillId="33" borderId="2" xfId="0" applyFont="1" applyFill="1" applyBorder="1" applyAlignment="1">
      <alignment horizontal="center" vertical="center" wrapText="1"/>
    </xf>
    <xf numFmtId="0" fontId="66" fillId="33" borderId="5" xfId="0" applyFont="1" applyFill="1" applyBorder="1" applyAlignment="1">
      <alignment horizontal="center" vertical="center" wrapText="1"/>
    </xf>
    <xf numFmtId="164" fontId="58" fillId="33" borderId="2" xfId="0" applyNumberFormat="1" applyFont="1" applyFill="1" applyBorder="1" applyAlignment="1" applyProtection="1">
      <alignment horizontal="center" vertical="center" wrapText="1"/>
    </xf>
    <xf numFmtId="164" fontId="58" fillId="33" borderId="10" xfId="0" applyNumberFormat="1" applyFont="1" applyFill="1" applyBorder="1" applyAlignment="1" applyProtection="1">
      <alignment horizontal="center" vertical="center" wrapText="1"/>
    </xf>
    <xf numFmtId="0" fontId="66" fillId="33" borderId="10" xfId="0" applyFont="1" applyFill="1" applyBorder="1" applyAlignment="1">
      <alignment horizontal="center" vertical="center" wrapText="1"/>
    </xf>
    <xf numFmtId="0" fontId="66" fillId="33" borderId="6" xfId="0" applyFont="1" applyFill="1" applyBorder="1" applyAlignment="1">
      <alignment horizontal="center" vertical="center" wrapText="1"/>
    </xf>
    <xf numFmtId="0" fontId="43" fillId="8" borderId="25" xfId="0" applyFont="1" applyFill="1" applyBorder="1" applyAlignment="1">
      <alignment horizontal="center" vertical="center"/>
    </xf>
    <xf numFmtId="0" fontId="43" fillId="8" borderId="26" xfId="0" applyFont="1" applyFill="1" applyBorder="1" applyAlignment="1">
      <alignment horizontal="center" vertical="center"/>
    </xf>
    <xf numFmtId="0" fontId="43" fillId="8" borderId="24" xfId="0" applyFont="1" applyFill="1" applyBorder="1" applyAlignment="1">
      <alignment horizontal="center" vertical="center"/>
    </xf>
    <xf numFmtId="0" fontId="43" fillId="8" borderId="55" xfId="0" applyFont="1" applyFill="1" applyBorder="1" applyAlignment="1">
      <alignment horizontal="center" vertical="center"/>
    </xf>
    <xf numFmtId="0" fontId="43" fillId="8" borderId="28" xfId="0" applyFont="1" applyFill="1" applyBorder="1" applyAlignment="1">
      <alignment horizontal="center" vertical="center"/>
    </xf>
    <xf numFmtId="0" fontId="43" fillId="8" borderId="23" xfId="0" applyFont="1" applyFill="1" applyBorder="1" applyAlignment="1">
      <alignment horizontal="center" vertical="center"/>
    </xf>
    <xf numFmtId="3" fontId="58" fillId="33" borderId="75" xfId="0" applyNumberFormat="1" applyFont="1" applyFill="1" applyBorder="1" applyAlignment="1" applyProtection="1">
      <alignment horizontal="center" vertical="center" wrapText="1"/>
    </xf>
    <xf numFmtId="0" fontId="66" fillId="33" borderId="66" xfId="0" applyFont="1" applyFill="1" applyBorder="1" applyAlignment="1">
      <alignment horizontal="center" vertical="center" wrapText="1"/>
    </xf>
    <xf numFmtId="164" fontId="58" fillId="33" borderId="20" xfId="0" applyNumberFormat="1" applyFont="1" applyFill="1" applyBorder="1" applyAlignment="1" applyProtection="1">
      <alignment horizontal="center" vertical="center" wrapText="1"/>
    </xf>
    <xf numFmtId="0" fontId="66" fillId="33" borderId="49" xfId="0" applyFont="1" applyFill="1" applyBorder="1" applyAlignment="1">
      <alignment horizontal="center" vertical="center" wrapText="1"/>
    </xf>
    <xf numFmtId="14" fontId="58" fillId="33" borderId="34" xfId="0" applyNumberFormat="1" applyFont="1" applyFill="1" applyBorder="1" applyAlignment="1" applyProtection="1">
      <alignment horizontal="center" vertical="center" wrapText="1"/>
    </xf>
    <xf numFmtId="0" fontId="66" fillId="33" borderId="56" xfId="0" applyFont="1" applyFill="1" applyBorder="1" applyAlignment="1">
      <alignment horizontal="center" vertical="center" wrapText="1"/>
    </xf>
    <xf numFmtId="0" fontId="58" fillId="22" borderId="19" xfId="0" applyFont="1" applyFill="1" applyBorder="1" applyAlignment="1" applyProtection="1">
      <alignment horizontal="center" vertical="center" wrapText="1"/>
    </xf>
    <xf numFmtId="0" fontId="66" fillId="22" borderId="19" xfId="0" applyFont="1" applyFill="1" applyBorder="1" applyAlignment="1">
      <alignment horizontal="center" vertical="center" wrapText="1"/>
    </xf>
    <xf numFmtId="164" fontId="58" fillId="22" borderId="1" xfId="0" applyNumberFormat="1" applyFont="1" applyFill="1" applyBorder="1" applyAlignment="1" applyProtection="1">
      <alignment horizontal="center" vertical="center" wrapText="1"/>
    </xf>
    <xf numFmtId="0" fontId="66" fillId="22" borderId="2" xfId="0" applyFont="1" applyFill="1" applyBorder="1" applyAlignment="1">
      <alignment horizontal="center" vertical="center" wrapText="1"/>
    </xf>
    <xf numFmtId="164" fontId="58" fillId="22" borderId="10" xfId="0" applyNumberFormat="1" applyFont="1" applyFill="1" applyBorder="1" applyAlignment="1" applyProtection="1">
      <alignment horizontal="center" vertical="center" wrapText="1"/>
    </xf>
    <xf numFmtId="0" fontId="66" fillId="22" borderId="10" xfId="0" applyFont="1" applyFill="1" applyBorder="1" applyAlignment="1">
      <alignment horizontal="center" vertical="center" wrapText="1"/>
    </xf>
    <xf numFmtId="0" fontId="52" fillId="0" borderId="61" xfId="0" applyFont="1" applyBorder="1" applyAlignment="1">
      <alignment horizontal="center" vertical="center" wrapText="1"/>
    </xf>
    <xf numFmtId="0" fontId="52" fillId="0" borderId="43" xfId="0" applyFont="1" applyBorder="1" applyAlignment="1">
      <alignment horizontal="center" vertical="center" wrapText="1"/>
    </xf>
    <xf numFmtId="0" fontId="58" fillId="33" borderId="19" xfId="0" applyFont="1" applyFill="1" applyBorder="1" applyAlignment="1" applyProtection="1">
      <alignment horizontal="center" vertical="center" wrapText="1"/>
    </xf>
    <xf numFmtId="0" fontId="66" fillId="33" borderId="19" xfId="0" applyFont="1" applyFill="1" applyBorder="1" applyAlignment="1">
      <alignment horizontal="center" vertical="center" wrapText="1"/>
    </xf>
    <xf numFmtId="0" fontId="58" fillId="33" borderId="40" xfId="0" applyFont="1" applyFill="1" applyBorder="1" applyAlignment="1" applyProtection="1">
      <alignment horizontal="center" vertical="center" wrapText="1"/>
    </xf>
    <xf numFmtId="164" fontId="58" fillId="33" borderId="32" xfId="0" applyNumberFormat="1" applyFont="1" applyFill="1" applyBorder="1" applyAlignment="1" applyProtection="1">
      <alignment horizontal="center" vertical="center" wrapText="1"/>
    </xf>
    <xf numFmtId="164" fontId="58" fillId="33" borderId="33" xfId="0" applyNumberFormat="1" applyFont="1" applyFill="1" applyBorder="1" applyAlignment="1" applyProtection="1">
      <alignment horizontal="center" vertical="center" wrapText="1"/>
    </xf>
    <xf numFmtId="2" fontId="42" fillId="0" borderId="32" xfId="0" applyNumberFormat="1" applyFont="1" applyFill="1" applyBorder="1" applyAlignment="1">
      <alignment horizontal="center" vertical="center"/>
    </xf>
    <xf numFmtId="0" fontId="58" fillId="32" borderId="75" xfId="0" applyFont="1" applyFill="1" applyBorder="1" applyAlignment="1" applyProtection="1">
      <alignment horizontal="center" vertical="center"/>
    </xf>
    <xf numFmtId="0" fontId="58" fillId="32" borderId="65" xfId="0" applyFont="1" applyFill="1" applyBorder="1" applyAlignment="1" applyProtection="1">
      <alignment horizontal="center" vertical="center"/>
    </xf>
    <xf numFmtId="0" fontId="58" fillId="32" borderId="66" xfId="0" applyFont="1" applyFill="1" applyBorder="1" applyAlignment="1" applyProtection="1">
      <alignment horizontal="center" vertical="center"/>
    </xf>
    <xf numFmtId="0" fontId="58" fillId="32" borderId="19" xfId="0" applyFont="1" applyFill="1" applyBorder="1" applyAlignment="1" applyProtection="1">
      <alignment horizontal="center" vertical="center" wrapText="1"/>
    </xf>
    <xf numFmtId="0" fontId="66" fillId="32" borderId="19" xfId="0" applyFont="1" applyFill="1" applyBorder="1" applyAlignment="1">
      <alignment horizontal="center" vertical="center" wrapText="1"/>
    </xf>
    <xf numFmtId="0" fontId="66" fillId="32" borderId="37" xfId="0" applyFont="1" applyFill="1" applyBorder="1" applyAlignment="1">
      <alignment horizontal="center" vertical="center" wrapText="1"/>
    </xf>
    <xf numFmtId="164" fontId="58" fillId="32" borderId="2" xfId="0" applyNumberFormat="1" applyFont="1" applyFill="1" applyBorder="1" applyAlignment="1" applyProtection="1">
      <alignment horizontal="center" vertical="center" wrapText="1"/>
    </xf>
    <xf numFmtId="0" fontId="66" fillId="32" borderId="2" xfId="0" applyFont="1" applyFill="1" applyBorder="1" applyAlignment="1">
      <alignment horizontal="center" vertical="center" wrapText="1"/>
    </xf>
    <xf numFmtId="0" fontId="66" fillId="32" borderId="5" xfId="0" applyFont="1" applyFill="1" applyBorder="1" applyAlignment="1">
      <alignment horizontal="center" vertical="center" wrapText="1"/>
    </xf>
    <xf numFmtId="164" fontId="58" fillId="32" borderId="10" xfId="0" applyNumberFormat="1" applyFont="1" applyFill="1" applyBorder="1" applyAlignment="1" applyProtection="1">
      <alignment horizontal="center" vertical="center" wrapText="1"/>
    </xf>
    <xf numFmtId="0" fontId="66" fillId="32" borderId="10" xfId="0" applyFont="1" applyFill="1" applyBorder="1" applyAlignment="1">
      <alignment horizontal="center" vertical="center" wrapText="1"/>
    </xf>
    <xf numFmtId="0" fontId="66" fillId="32" borderId="6" xfId="0" applyFont="1" applyFill="1" applyBorder="1" applyAlignment="1">
      <alignment horizontal="center" vertical="center" wrapText="1"/>
    </xf>
    <xf numFmtId="0" fontId="43" fillId="8" borderId="15" xfId="0" applyFont="1" applyFill="1" applyBorder="1" applyAlignment="1">
      <alignment horizontal="center" vertical="center"/>
    </xf>
    <xf numFmtId="0" fontId="43" fillId="8" borderId="17" xfId="0" applyFont="1" applyFill="1" applyBorder="1" applyAlignment="1">
      <alignment horizontal="center" vertical="center"/>
    </xf>
    <xf numFmtId="0" fontId="43" fillId="8" borderId="16" xfId="0" applyFont="1" applyFill="1" applyBorder="1" applyAlignment="1">
      <alignment horizontal="center" vertical="center"/>
    </xf>
    <xf numFmtId="0" fontId="58" fillId="22" borderId="40" xfId="0" applyFont="1" applyFill="1" applyBorder="1" applyAlignment="1" applyProtection="1">
      <alignment horizontal="center" vertical="center" wrapText="1"/>
    </xf>
    <xf numFmtId="164" fontId="58" fillId="22" borderId="32" xfId="0" applyNumberFormat="1" applyFont="1" applyFill="1" applyBorder="1" applyAlignment="1" applyProtection="1">
      <alignment horizontal="center" vertical="center" wrapText="1"/>
    </xf>
    <xf numFmtId="164" fontId="58" fillId="22" borderId="33" xfId="0" applyNumberFormat="1" applyFont="1" applyFill="1" applyBorder="1" applyAlignment="1" applyProtection="1">
      <alignment horizontal="center" vertical="center" wrapText="1"/>
    </xf>
    <xf numFmtId="0" fontId="42" fillId="22" borderId="53" xfId="0" applyFont="1" applyFill="1" applyBorder="1" applyAlignment="1" applyProtection="1">
      <alignment horizontal="center" vertical="center" wrapText="1"/>
    </xf>
    <xf numFmtId="0" fontId="42" fillId="22" borderId="60" xfId="0" applyFont="1" applyFill="1" applyBorder="1" applyAlignment="1" applyProtection="1">
      <alignment horizontal="center" vertical="center" wrapText="1"/>
    </xf>
    <xf numFmtId="0" fontId="42" fillId="22" borderId="56" xfId="0" applyFont="1" applyFill="1" applyBorder="1" applyAlignment="1" applyProtection="1">
      <alignment horizontal="center" vertical="center" wrapText="1"/>
    </xf>
    <xf numFmtId="164" fontId="42" fillId="22" borderId="50" xfId="0" applyNumberFormat="1" applyFont="1" applyFill="1" applyBorder="1" applyAlignment="1" applyProtection="1">
      <alignment horizontal="center" vertical="center" wrapText="1"/>
    </xf>
    <xf numFmtId="164" fontId="42" fillId="22" borderId="27" xfId="0" applyNumberFormat="1" applyFont="1" applyFill="1" applyBorder="1" applyAlignment="1" applyProtection="1">
      <alignment horizontal="center" vertical="center" wrapText="1"/>
    </xf>
    <xf numFmtId="164" fontId="42" fillId="22" borderId="49" xfId="0" applyNumberFormat="1" applyFont="1" applyFill="1" applyBorder="1" applyAlignment="1" applyProtection="1">
      <alignment horizontal="center" vertical="center" wrapText="1"/>
    </xf>
    <xf numFmtId="49" fontId="42" fillId="21" borderId="53" xfId="0" applyNumberFormat="1" applyFont="1" applyFill="1" applyBorder="1" applyAlignment="1" applyProtection="1">
      <alignment horizontal="center" vertical="center" wrapText="1"/>
    </xf>
    <xf numFmtId="1" fontId="58" fillId="33" borderId="19" xfId="0" applyNumberFormat="1" applyFont="1" applyFill="1" applyBorder="1" applyAlignment="1" applyProtection="1">
      <alignment horizontal="center" vertical="center" wrapText="1"/>
    </xf>
    <xf numFmtId="1" fontId="66" fillId="33" borderId="19" xfId="0" applyNumberFormat="1" applyFont="1" applyFill="1" applyBorder="1" applyAlignment="1">
      <alignment horizontal="center" vertical="center" wrapText="1"/>
    </xf>
    <xf numFmtId="1" fontId="66" fillId="33" borderId="37" xfId="0" applyNumberFormat="1" applyFont="1" applyFill="1" applyBorder="1" applyAlignment="1">
      <alignment horizontal="center" vertical="center" wrapText="1"/>
    </xf>
    <xf numFmtId="0" fontId="42" fillId="0" borderId="12" xfId="0" applyFont="1" applyBorder="1" applyAlignment="1">
      <alignment horizontal="center" vertical="center"/>
    </xf>
    <xf numFmtId="0" fontId="42" fillId="0" borderId="5" xfId="0" applyFont="1" applyBorder="1" applyAlignment="1">
      <alignment horizontal="center"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47" fillId="12" borderId="15" xfId="0" applyFont="1" applyFill="1" applyBorder="1" applyAlignment="1">
      <alignment horizontal="center" vertical="center"/>
    </xf>
    <xf numFmtId="0" fontId="47" fillId="12" borderId="17" xfId="0" applyFont="1" applyFill="1" applyBorder="1" applyAlignment="1">
      <alignment horizontal="center" vertical="center"/>
    </xf>
    <xf numFmtId="0" fontId="47" fillId="12" borderId="16" xfId="0" applyFont="1" applyFill="1" applyBorder="1" applyAlignment="1">
      <alignment horizontal="center" vertical="center"/>
    </xf>
    <xf numFmtId="0" fontId="47" fillId="12" borderId="7" xfId="0" applyFont="1" applyFill="1" applyBorder="1" applyAlignment="1">
      <alignment horizontal="center" vertical="center"/>
    </xf>
    <xf numFmtId="0" fontId="47" fillId="12" borderId="8" xfId="0" applyFont="1" applyFill="1" applyBorder="1" applyAlignment="1">
      <alignment horizontal="center" vertical="center"/>
    </xf>
    <xf numFmtId="0" fontId="42" fillId="0" borderId="11" xfId="0" applyFont="1" applyBorder="1" applyAlignment="1">
      <alignment horizontal="center" vertical="center"/>
    </xf>
    <xf numFmtId="0" fontId="42" fillId="0" borderId="32" xfId="0" applyFont="1" applyBorder="1" applyAlignment="1">
      <alignment horizontal="center" vertical="center"/>
    </xf>
    <xf numFmtId="0" fontId="40" fillId="3" borderId="65" xfId="0" applyFont="1" applyFill="1" applyBorder="1" applyAlignment="1" applyProtection="1">
      <alignment horizontal="center" vertical="center" wrapText="1"/>
      <protection hidden="1"/>
    </xf>
    <xf numFmtId="0" fontId="40" fillId="3" borderId="60" xfId="0" applyFont="1" applyFill="1" applyBorder="1" applyAlignment="1" applyProtection="1">
      <alignment horizontal="center" vertical="center" wrapText="1"/>
      <protection hidden="1"/>
    </xf>
    <xf numFmtId="0" fontId="40" fillId="3" borderId="0" xfId="0" applyFont="1" applyFill="1" applyAlignment="1" applyProtection="1">
      <alignment horizontal="center" vertical="center"/>
      <protection hidden="1"/>
    </xf>
    <xf numFmtId="164" fontId="8" fillId="3" borderId="22" xfId="0" applyNumberFormat="1" applyFont="1" applyFill="1" applyBorder="1" applyAlignment="1" applyProtection="1">
      <alignment horizontal="center" vertical="center" wrapText="1"/>
    </xf>
    <xf numFmtId="0" fontId="40" fillId="0" borderId="0" xfId="0" applyFont="1" applyFill="1" applyAlignment="1" applyProtection="1">
      <alignment horizontal="left" vertical="center"/>
      <protection hidden="1"/>
    </xf>
    <xf numFmtId="0" fontId="28" fillId="0" borderId="22" xfId="0" applyFont="1" applyBorder="1" applyAlignment="1" applyProtection="1">
      <alignment horizontal="center" vertical="center" wrapText="1"/>
      <protection hidden="1"/>
    </xf>
    <xf numFmtId="0" fontId="40" fillId="0" borderId="11" xfId="0" applyFont="1" applyFill="1" applyBorder="1" applyAlignment="1" applyProtection="1">
      <alignment horizontal="center" vertical="center" wrapText="1"/>
      <protection hidden="1"/>
    </xf>
    <xf numFmtId="0" fontId="40" fillId="0" borderId="33" xfId="0" applyFont="1" applyFill="1" applyBorder="1" applyAlignment="1" applyProtection="1">
      <alignment horizontal="center" vertical="center" wrapText="1"/>
      <protection hidden="1"/>
    </xf>
    <xf numFmtId="0" fontId="40" fillId="0" borderId="12"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15" xfId="0" applyFont="1" applyFill="1" applyBorder="1" applyAlignment="1" applyProtection="1">
      <alignment horizontal="center" vertical="center" wrapText="1"/>
      <protection hidden="1"/>
    </xf>
    <xf numFmtId="0" fontId="40" fillId="0" borderId="17" xfId="0" applyFont="1" applyFill="1" applyBorder="1" applyAlignment="1" applyProtection="1">
      <alignment horizontal="center" vertical="center" wrapText="1"/>
      <protection hidden="1"/>
    </xf>
    <xf numFmtId="0" fontId="40" fillId="0" borderId="16" xfId="0" applyFont="1" applyFill="1" applyBorder="1" applyAlignment="1" applyProtection="1">
      <alignment horizontal="center" vertical="center" wrapText="1"/>
      <protection hidden="1"/>
    </xf>
    <xf numFmtId="0" fontId="40" fillId="0" borderId="0" xfId="0" applyFont="1" applyBorder="1" applyAlignment="1" applyProtection="1">
      <alignment horizontal="center"/>
      <protection hidden="1"/>
    </xf>
    <xf numFmtId="0" fontId="40" fillId="0" borderId="0" xfId="0" applyFont="1" applyAlignment="1" applyProtection="1">
      <alignment horizontal="center"/>
      <protection hidden="1"/>
    </xf>
    <xf numFmtId="0" fontId="28" fillId="0" borderId="39" xfId="0" applyFont="1" applyBorder="1" applyAlignment="1" applyProtection="1">
      <alignment horizontal="center" vertical="center" wrapText="1"/>
      <protection hidden="1"/>
    </xf>
    <xf numFmtId="0" fontId="28" fillId="0" borderId="42" xfId="0" applyFont="1" applyBorder="1" applyAlignment="1" applyProtection="1">
      <alignment horizontal="center" vertical="center" wrapText="1"/>
      <protection hidden="1"/>
    </xf>
    <xf numFmtId="0" fontId="28" fillId="3" borderId="39" xfId="0" applyFont="1" applyFill="1" applyBorder="1" applyAlignment="1" applyProtection="1">
      <alignment horizontal="center" vertical="center" wrapText="1"/>
      <protection hidden="1"/>
    </xf>
    <xf numFmtId="0" fontId="28" fillId="3" borderId="42" xfId="0" applyFont="1" applyFill="1" applyBorder="1" applyAlignment="1" applyProtection="1">
      <alignment horizontal="center" vertical="center" wrapText="1"/>
      <protection hidden="1"/>
    </xf>
    <xf numFmtId="0" fontId="28" fillId="0" borderId="15" xfId="0" applyFont="1" applyFill="1" applyBorder="1" applyAlignment="1" applyProtection="1">
      <alignment horizontal="center" vertical="center" wrapText="1"/>
      <protection hidden="1"/>
    </xf>
    <xf numFmtId="0" fontId="28" fillId="0" borderId="16" xfId="0" applyFont="1" applyFill="1" applyBorder="1" applyAlignment="1" applyProtection="1">
      <alignment horizontal="center" vertical="center" wrapText="1"/>
      <protection hidden="1"/>
    </xf>
    <xf numFmtId="0" fontId="28" fillId="0" borderId="38"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7" fillId="0" borderId="0" xfId="0" applyFont="1" applyAlignment="1" applyProtection="1">
      <alignment horizontal="justify" vertical="center" wrapText="1"/>
      <protection locked="0" hidden="1"/>
    </xf>
    <xf numFmtId="49" fontId="40" fillId="0" borderId="0" xfId="0" applyNumberFormat="1" applyFont="1" applyAlignment="1" applyProtection="1">
      <alignment horizontal="right" vertical="center" wrapText="1"/>
      <protection hidden="1"/>
    </xf>
    <xf numFmtId="0" fontId="40" fillId="0" borderId="0" xfId="0" applyFont="1" applyAlignment="1" applyProtection="1">
      <alignment horizontal="left" vertical="center" wrapText="1"/>
      <protection hidden="1"/>
    </xf>
    <xf numFmtId="0" fontId="40"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164" fontId="4" fillId="0" borderId="0" xfId="0" applyNumberFormat="1" applyFont="1" applyAlignment="1" applyProtection="1">
      <alignment horizontal="left" vertical="center"/>
      <protection hidden="1"/>
    </xf>
    <xf numFmtId="0" fontId="4" fillId="0" borderId="0" xfId="0" applyFont="1" applyFill="1" applyAlignment="1" applyProtection="1">
      <alignment horizontal="right" vertical="center" wrapText="1"/>
      <protection hidden="1"/>
    </xf>
    <xf numFmtId="164" fontId="4" fillId="0" borderId="0" xfId="0" applyNumberFormat="1" applyFont="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Alignment="1" applyProtection="1">
      <alignment horizontal="center"/>
      <protection hidden="1"/>
    </xf>
    <xf numFmtId="0" fontId="40" fillId="0" borderId="0" xfId="0" applyNumberFormat="1" applyFont="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49" fontId="40" fillId="0" borderId="0" xfId="0" applyNumberFormat="1" applyFont="1" applyAlignment="1" applyProtection="1">
      <alignment horizontal="right"/>
      <protection hidden="1"/>
    </xf>
    <xf numFmtId="2" fontId="42" fillId="0" borderId="0" xfId="0" applyNumberFormat="1" applyFont="1" applyBorder="1" applyAlignment="1" applyProtection="1">
      <alignment horizontal="left" vertical="center" wrapText="1"/>
      <protection hidden="1"/>
    </xf>
    <xf numFmtId="0" fontId="28" fillId="3" borderId="7" xfId="0" applyFont="1" applyFill="1" applyBorder="1" applyAlignment="1" applyProtection="1">
      <alignment horizontal="center" vertical="center" wrapText="1"/>
      <protection hidden="1"/>
    </xf>
    <xf numFmtId="0" fontId="28" fillId="3" borderId="8" xfId="0" applyFont="1" applyFill="1" applyBorder="1" applyAlignment="1" applyProtection="1">
      <alignment horizontal="center" vertical="center" wrapText="1"/>
      <protection hidden="1"/>
    </xf>
    <xf numFmtId="0" fontId="28" fillId="3" borderId="9" xfId="0" applyFont="1" applyFill="1" applyBorder="1" applyAlignment="1" applyProtection="1">
      <alignment horizontal="center" vertical="center" wrapText="1"/>
      <protection hidden="1"/>
    </xf>
    <xf numFmtId="0" fontId="27" fillId="3" borderId="0" xfId="0" applyFont="1" applyFill="1" applyAlignment="1" applyProtection="1">
      <alignment horizontal="justify" vertical="justify" wrapText="1"/>
      <protection hidden="1"/>
    </xf>
    <xf numFmtId="0" fontId="28" fillId="0" borderId="39" xfId="0" applyFont="1" applyFill="1" applyBorder="1" applyAlignment="1" applyProtection="1">
      <alignment horizontal="center" vertical="center" wrapText="1"/>
      <protection hidden="1"/>
    </xf>
    <xf numFmtId="0" fontId="28" fillId="0" borderId="42" xfId="0" applyFont="1" applyFill="1" applyBorder="1" applyAlignment="1" applyProtection="1">
      <alignment horizontal="center" vertical="center" wrapText="1"/>
      <protection hidden="1"/>
    </xf>
    <xf numFmtId="3" fontId="4" fillId="0" borderId="0" xfId="0" applyNumberFormat="1" applyFont="1" applyAlignment="1" applyProtection="1">
      <alignment horizontal="left" vertical="center" wrapText="1"/>
      <protection hidden="1"/>
    </xf>
    <xf numFmtId="2" fontId="27" fillId="0" borderId="0" xfId="0" applyNumberFormat="1" applyFont="1" applyFill="1" applyAlignment="1" applyProtection="1">
      <alignment horizontal="left" vertical="center" wrapText="1"/>
      <protection hidden="1"/>
    </xf>
    <xf numFmtId="2" fontId="8" fillId="3" borderId="22" xfId="0" applyNumberFormat="1" applyFont="1" applyFill="1" applyBorder="1" applyAlignment="1" applyProtection="1">
      <alignment horizontal="center" vertical="center" wrapText="1"/>
    </xf>
    <xf numFmtId="0" fontId="27" fillId="0" borderId="0" xfId="0" applyFont="1" applyFill="1" applyAlignment="1" applyProtection="1">
      <alignment horizontal="justify" vertical="center" wrapText="1"/>
      <protection hidden="1"/>
    </xf>
    <xf numFmtId="0" fontId="27" fillId="0" borderId="0" xfId="0" applyFont="1" applyAlignment="1" applyProtection="1">
      <alignment horizontal="justify" vertical="center" wrapText="1"/>
      <protection hidden="1"/>
    </xf>
    <xf numFmtId="2" fontId="86" fillId="24" borderId="22" xfId="2" applyFont="1" applyFill="1" applyBorder="1" applyAlignment="1">
      <alignment vertical="center"/>
      <protection hidden="1"/>
    </xf>
    <xf numFmtId="164" fontId="4" fillId="3" borderId="0" xfId="0" applyNumberFormat="1" applyFont="1" applyFill="1" applyAlignment="1" applyProtection="1">
      <alignment horizontal="left" vertical="center" wrapText="1"/>
      <protection hidden="1"/>
    </xf>
    <xf numFmtId="0" fontId="4" fillId="3" borderId="7" xfId="0" applyFont="1" applyFill="1" applyBorder="1" applyAlignment="1" applyProtection="1">
      <alignment horizontal="center" vertical="center" wrapText="1"/>
      <protection hidden="1"/>
    </xf>
    <xf numFmtId="0" fontId="4" fillId="3" borderId="30"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2" fillId="0" borderId="0" xfId="0" applyFont="1" applyAlignment="1" applyProtection="1">
      <alignment horizontal="center" vertical="center" wrapText="1"/>
      <protection locked="0" hidden="1"/>
    </xf>
    <xf numFmtId="0" fontId="40" fillId="0" borderId="0" xfId="0" applyFont="1" applyAlignment="1" applyProtection="1">
      <alignment horizontal="left" vertical="center"/>
      <protection hidden="1"/>
    </xf>
    <xf numFmtId="0" fontId="40" fillId="0" borderId="0" xfId="0" applyFont="1" applyFill="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2" fontId="1" fillId="0" borderId="0" xfId="0" applyNumberFormat="1" applyFont="1" applyBorder="1" applyAlignment="1" applyProtection="1">
      <alignment horizontal="left" vertical="center" wrapText="1"/>
      <protection hidden="1"/>
    </xf>
    <xf numFmtId="164" fontId="27" fillId="3" borderId="0" xfId="0" applyNumberFormat="1" applyFont="1" applyFill="1" applyAlignment="1" applyProtection="1">
      <alignment horizontal="left" vertical="center" wrapText="1"/>
      <protection hidden="1"/>
    </xf>
    <xf numFmtId="0" fontId="4" fillId="0" borderId="0" xfId="0" applyFont="1" applyBorder="1" applyAlignment="1" applyProtection="1">
      <alignment horizontal="right" vertical="center" wrapText="1"/>
      <protection hidden="1"/>
    </xf>
    <xf numFmtId="2" fontId="4" fillId="3" borderId="0" xfId="0" applyNumberFormat="1" applyFont="1" applyFill="1" applyAlignment="1" applyProtection="1">
      <alignment horizontal="left" vertical="center" wrapText="1"/>
      <protection hidden="1"/>
    </xf>
    <xf numFmtId="0" fontId="4" fillId="3" borderId="0" xfId="0" applyFont="1" applyFill="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2" fontId="86" fillId="0" borderId="0" xfId="2" applyFont="1" applyFill="1" applyAlignment="1">
      <alignment horizontal="left" vertical="center"/>
      <protection hidden="1"/>
    </xf>
    <xf numFmtId="2" fontId="4" fillId="0" borderId="0" xfId="0" applyNumberFormat="1" applyFont="1" applyBorder="1" applyAlignment="1" applyProtection="1">
      <alignment horizontal="left" vertical="center" wrapText="1"/>
      <protection hidden="1"/>
    </xf>
    <xf numFmtId="0" fontId="4" fillId="3" borderId="0" xfId="0" applyNumberFormat="1" applyFont="1" applyFill="1" applyAlignment="1" applyProtection="1">
      <alignment horizontal="left" vertical="center" wrapText="1"/>
      <protection hidden="1"/>
    </xf>
    <xf numFmtId="0" fontId="27" fillId="0" borderId="0" xfId="0" applyFont="1" applyAlignment="1" applyProtection="1">
      <alignment horizontal="justify" vertical="justify" wrapText="1"/>
      <protection hidden="1"/>
    </xf>
    <xf numFmtId="1" fontId="4" fillId="3" borderId="0" xfId="0" applyNumberFormat="1" applyFont="1" applyFill="1" applyAlignment="1" applyProtection="1">
      <alignment horizontal="left" vertical="center" wrapText="1"/>
      <protection hidden="1"/>
    </xf>
    <xf numFmtId="0" fontId="4" fillId="0" borderId="28" xfId="0" applyFont="1" applyBorder="1" applyAlignment="1" applyProtection="1">
      <alignment horizontal="center"/>
      <protection hidden="1"/>
    </xf>
    <xf numFmtId="0" fontId="40" fillId="0" borderId="26" xfId="0" applyFont="1" applyBorder="1" applyAlignment="1" applyProtection="1">
      <alignment horizontal="center" vertical="center" wrapText="1"/>
      <protection hidden="1"/>
    </xf>
    <xf numFmtId="0" fontId="86" fillId="3" borderId="22" xfId="0" applyFont="1" applyFill="1" applyBorder="1" applyAlignment="1" applyProtection="1">
      <alignment horizontal="left" vertical="center" wrapText="1"/>
      <protection hidden="1"/>
    </xf>
    <xf numFmtId="0" fontId="8" fillId="3" borderId="22" xfId="0" quotePrefix="1"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wrapText="1"/>
      <protection hidden="1"/>
    </xf>
    <xf numFmtId="2" fontId="27" fillId="0" borderId="7" xfId="0" applyNumberFormat="1"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7"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0" fillId="0" borderId="7" xfId="0" applyFont="1" applyFill="1" applyBorder="1" applyAlignment="1" applyProtection="1">
      <alignment horizontal="center" vertical="center" wrapText="1"/>
      <protection hidden="1"/>
    </xf>
    <xf numFmtId="0" fontId="40" fillId="0" borderId="9" xfId="0" applyFont="1" applyFill="1" applyBorder="1" applyAlignment="1" applyProtection="1">
      <alignment horizontal="center" vertical="center" wrapText="1"/>
      <protection hidden="1"/>
    </xf>
    <xf numFmtId="0" fontId="2" fillId="29" borderId="7" xfId="0" applyFont="1" applyFill="1" applyBorder="1" applyAlignment="1">
      <alignment horizontal="center" vertical="center"/>
    </xf>
    <xf numFmtId="0" fontId="3" fillId="29" borderId="8" xfId="0" applyFont="1" applyFill="1" applyBorder="1" applyAlignment="1">
      <alignment horizontal="center" vertical="center"/>
    </xf>
    <xf numFmtId="0" fontId="3" fillId="29" borderId="9" xfId="0" applyFont="1" applyFill="1" applyBorder="1" applyAlignment="1">
      <alignment horizontal="center" vertical="center"/>
    </xf>
    <xf numFmtId="0" fontId="2" fillId="29" borderId="31" xfId="0" applyFont="1" applyFill="1" applyBorder="1" applyAlignment="1">
      <alignment horizontal="center" vertical="center"/>
    </xf>
    <xf numFmtId="0" fontId="3" fillId="3" borderId="52" xfId="0" applyFont="1" applyFill="1" applyBorder="1" applyAlignment="1">
      <alignment horizontal="center"/>
    </xf>
    <xf numFmtId="0" fontId="3" fillId="3" borderId="50" xfId="0" applyFont="1" applyFill="1" applyBorder="1" applyAlignment="1">
      <alignment horizontal="center"/>
    </xf>
    <xf numFmtId="0" fontId="3" fillId="3" borderId="61" xfId="0" applyFont="1" applyFill="1" applyBorder="1" applyAlignment="1">
      <alignment horizontal="center"/>
    </xf>
    <xf numFmtId="0" fontId="3" fillId="3" borderId="27" xfId="0" applyFont="1" applyFill="1" applyBorder="1" applyAlignment="1">
      <alignment horizontal="center"/>
    </xf>
    <xf numFmtId="0" fontId="3" fillId="3" borderId="43" xfId="0" applyFont="1" applyFill="1" applyBorder="1" applyAlignment="1">
      <alignment horizontal="center"/>
    </xf>
    <xf numFmtId="0" fontId="3" fillId="3" borderId="49" xfId="0" applyFont="1" applyFill="1" applyBorder="1" applyAlignment="1">
      <alignment horizontal="center"/>
    </xf>
    <xf numFmtId="0" fontId="3" fillId="0" borderId="0" xfId="0" applyFont="1" applyFill="1" applyAlignment="1">
      <alignment horizontal="center"/>
    </xf>
    <xf numFmtId="0" fontId="38" fillId="3" borderId="25" xfId="0" applyFont="1" applyFill="1" applyBorder="1" applyAlignment="1">
      <alignment horizontal="center" vertical="center" wrapText="1"/>
    </xf>
    <xf numFmtId="0" fontId="38" fillId="3" borderId="26" xfId="0" applyFont="1" applyFill="1" applyBorder="1" applyAlignment="1">
      <alignment horizontal="center" vertical="center" wrapText="1"/>
    </xf>
    <xf numFmtId="0" fontId="38" fillId="3" borderId="21"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55" xfId="0" applyFont="1" applyFill="1" applyBorder="1" applyAlignment="1">
      <alignment horizontal="center" vertical="center" wrapText="1"/>
    </xf>
    <xf numFmtId="0" fontId="38" fillId="3" borderId="28" xfId="0" applyFont="1" applyFill="1" applyBorder="1" applyAlignment="1">
      <alignment horizontal="center" vertical="center" wrapText="1"/>
    </xf>
    <xf numFmtId="164" fontId="39" fillId="0" borderId="38" xfId="0" applyNumberFormat="1" applyFont="1" applyBorder="1" applyAlignment="1" applyProtection="1">
      <alignment horizontal="center" vertical="center" wrapText="1"/>
      <protection locked="0"/>
    </xf>
    <xf numFmtId="164" fontId="39" fillId="0" borderId="62" xfId="0" applyNumberFormat="1" applyFont="1" applyBorder="1" applyAlignment="1" applyProtection="1">
      <alignment horizontal="center" vertical="center" wrapText="1"/>
      <protection locked="0"/>
    </xf>
    <xf numFmtId="164" fontId="39" fillId="0" borderId="67" xfId="0" applyNumberFormat="1" applyFont="1" applyBorder="1" applyAlignment="1" applyProtection="1">
      <alignment horizontal="center" vertical="center" wrapText="1"/>
      <protection locked="0"/>
    </xf>
    <xf numFmtId="0" fontId="39" fillId="0" borderId="2" xfId="0" applyFont="1" applyBorder="1" applyAlignment="1">
      <alignment horizontal="center"/>
    </xf>
    <xf numFmtId="0" fontId="85" fillId="0" borderId="14" xfId="0" applyFont="1" applyBorder="1" applyAlignment="1">
      <alignment horizontal="center" vertical="center" wrapText="1"/>
    </xf>
    <xf numFmtId="0" fontId="85" fillId="0" borderId="72" xfId="0" applyFont="1" applyBorder="1" applyAlignment="1">
      <alignment horizontal="center" vertical="center" wrapText="1"/>
    </xf>
    <xf numFmtId="0" fontId="85" fillId="0" borderId="19" xfId="0" applyFont="1" applyBorder="1" applyAlignment="1">
      <alignment horizontal="center" vertical="center" wrapText="1"/>
    </xf>
    <xf numFmtId="0" fontId="76" fillId="15" borderId="25" xfId="0" applyFont="1" applyFill="1" applyBorder="1" applyAlignment="1">
      <alignment horizontal="center" vertical="center"/>
    </xf>
    <xf numFmtId="0" fontId="76" fillId="15" borderId="26" xfId="0" applyFont="1" applyFill="1" applyBorder="1" applyAlignment="1">
      <alignment horizontal="center" vertical="center"/>
    </xf>
    <xf numFmtId="0" fontId="76" fillId="15" borderId="24" xfId="0" applyFont="1" applyFill="1" applyBorder="1" applyAlignment="1">
      <alignment horizontal="center" vertical="center"/>
    </xf>
    <xf numFmtId="0" fontId="76" fillId="15" borderId="55" xfId="0" applyFont="1" applyFill="1" applyBorder="1" applyAlignment="1">
      <alignment horizontal="center" vertical="center"/>
    </xf>
    <xf numFmtId="0" fontId="76" fillId="15" borderId="28" xfId="0" applyFont="1" applyFill="1" applyBorder="1" applyAlignment="1">
      <alignment horizontal="center" vertical="center"/>
    </xf>
    <xf numFmtId="0" fontId="76" fillId="15" borderId="23" xfId="0" applyFont="1" applyFill="1" applyBorder="1" applyAlignment="1">
      <alignment horizontal="center" vertical="center"/>
    </xf>
    <xf numFmtId="0" fontId="12" fillId="6" borderId="12" xfId="0" applyFont="1" applyFill="1" applyBorder="1" applyAlignment="1" applyProtection="1">
      <alignment horizontal="left" vertical="center" wrapText="1"/>
    </xf>
    <xf numFmtId="0" fontId="12" fillId="6" borderId="5" xfId="0" applyFont="1" applyFill="1" applyBorder="1" applyAlignment="1" applyProtection="1">
      <alignment horizontal="left" vertical="center" wrapText="1"/>
    </xf>
    <xf numFmtId="0" fontId="40" fillId="0" borderId="0" xfId="0" applyFont="1" applyAlignment="1" applyProtection="1">
      <alignment horizontal="center" wrapText="1"/>
      <protection hidden="1"/>
    </xf>
    <xf numFmtId="0" fontId="40" fillId="0" borderId="26" xfId="0" applyFont="1" applyBorder="1" applyAlignment="1" applyProtection="1">
      <alignment horizontal="center"/>
      <protection hidden="1"/>
    </xf>
    <xf numFmtId="0" fontId="8" fillId="3" borderId="22" xfId="0" applyFont="1" applyFill="1" applyBorder="1" applyAlignment="1" applyProtection="1">
      <alignment horizontal="left" vertical="center" wrapText="1"/>
      <protection hidden="1"/>
    </xf>
    <xf numFmtId="2" fontId="27" fillId="0" borderId="0" xfId="2" applyFont="1" applyFill="1" applyAlignment="1">
      <alignment horizontal="left" vertical="center"/>
      <protection hidden="1"/>
    </xf>
    <xf numFmtId="0" fontId="4" fillId="0" borderId="0" xfId="0" applyFont="1" applyAlignment="1" applyProtection="1">
      <alignment horizontal="center" vertical="center" wrapText="1"/>
      <protection locked="0" hidden="1"/>
    </xf>
  </cellXfs>
  <cellStyles count="10">
    <cellStyle name="Bueno" xfId="1" builtinId="26"/>
    <cellStyle name="Estilo 1" xfId="2" xr:uid="{00000000-0005-0000-0000-000001000000}"/>
    <cellStyle name="Estilo 2" xfId="3" xr:uid="{00000000-0005-0000-0000-000002000000}"/>
    <cellStyle name="Estilo 3" xfId="4" xr:uid="{00000000-0005-0000-0000-000003000000}"/>
    <cellStyle name="Estilo 4" xfId="5" xr:uid="{00000000-0005-0000-0000-000004000000}"/>
    <cellStyle name="Estilo 5" xfId="6" xr:uid="{00000000-0005-0000-0000-000005000000}"/>
    <cellStyle name="Estilo 6" xfId="8" xr:uid="{00000000-0005-0000-0000-000006000000}"/>
    <cellStyle name="Millares" xfId="9" builtinId="3"/>
    <cellStyle name="Normal" xfId="0" builtinId="0"/>
    <cellStyle name="Porcentaje" xfId="7" builtinId="5"/>
  </cellStyles>
  <dxfs count="0"/>
  <tableStyles count="1" defaultTableStyle="TableStyleMedium2" defaultPivotStyle="PivotStyleLight16">
    <tableStyle name="Invisible" pivot="0" table="0" count="0" xr9:uid="{00000000-0011-0000-FFFF-FFFF00000000}"/>
  </tableStyles>
  <colors>
    <mruColors>
      <color rgb="FFFCE4D6"/>
      <color rgb="FFFFF2CC"/>
      <color rgb="FF9BC2E6"/>
      <color rgb="FFD9D9D9"/>
      <color rgb="FF1F4E78"/>
      <color rgb="FFFFFFCC"/>
      <color rgb="FFFFC000"/>
      <color rgb="FFDDEBF7"/>
      <color rgb="FFF8F8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&amp;'!$A$121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&amp;'!$F$121:$F$123</c:f>
              <c:numCache>
                <c:formatCode>General</c:formatCode>
                <c:ptCount val="3"/>
                <c:pt idx="0">
                  <c:v>15.3</c:v>
                </c:pt>
                <c:pt idx="1">
                  <c:v>24.7</c:v>
                </c:pt>
                <c:pt idx="2" formatCode="0.0">
                  <c:v>29.5</c:v>
                </c:pt>
              </c:numCache>
            </c:numRef>
          </c:xVal>
          <c:yVal>
            <c:numRef>
              <c:f>'DATOS &amp;'!$H$121:$H$123</c:f>
              <c:numCache>
                <c:formatCode>0.0</c:formatCode>
                <c:ptCount val="3"/>
                <c:pt idx="0">
                  <c:v>0</c:v>
                </c:pt>
                <c:pt idx="1">
                  <c:v>0</c:v>
                </c:pt>
                <c:pt idx="2">
                  <c:v>-0.1</c:v>
                </c:pt>
              </c:numCache>
            </c:numRef>
          </c:yVal>
          <c:smooth val="0"/>
          <c:extLs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3674752"/>
        <c:axId val="203676288"/>
      </c:scatterChart>
      <c:valAx>
        <c:axId val="203674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676288"/>
        <c:crosses val="autoZero"/>
        <c:crossBetween val="midCat"/>
      </c:valAx>
      <c:valAx>
        <c:axId val="2036762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674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&amp;'!$F$151:$F$153</c:f>
              <c:numCache>
                <c:formatCode>General</c:formatCode>
                <c:ptCount val="3"/>
                <c:pt idx="0">
                  <c:v>15.2</c:v>
                </c:pt>
                <c:pt idx="1">
                  <c:v>24.8</c:v>
                </c:pt>
                <c:pt idx="2" formatCode="0.0">
                  <c:v>29.8</c:v>
                </c:pt>
              </c:numCache>
            </c:numRef>
          </c:xVal>
          <c:yVal>
            <c:numRef>
              <c:f>'DATOS &amp;'!$H$151:$H$153</c:f>
              <c:numCache>
                <c:formatCode>0.0</c:formatCode>
                <c:ptCount val="3"/>
                <c:pt idx="0">
                  <c:v>0</c:v>
                </c:pt>
                <c:pt idx="1">
                  <c:v>0</c:v>
                </c:pt>
                <c:pt idx="2">
                  <c:v>-0.1</c:v>
                </c:pt>
              </c:numCache>
            </c:numRef>
          </c:yVal>
          <c:smooth val="0"/>
          <c:extLs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06787712"/>
        <c:axId val="206789248"/>
      </c:scatterChart>
      <c:valAx>
        <c:axId val="206787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89248"/>
        <c:crosses val="autoZero"/>
        <c:crossBetween val="midCat"/>
      </c:valAx>
      <c:valAx>
        <c:axId val="206789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87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&amp;'!$F$154:$F$156</c:f>
              <c:numCache>
                <c:formatCode>General</c:formatCode>
                <c:ptCount val="3"/>
                <c:pt idx="0">
                  <c:v>32.9</c:v>
                </c:pt>
                <c:pt idx="1">
                  <c:v>51.2</c:v>
                </c:pt>
                <c:pt idx="2">
                  <c:v>77.599999999999994</c:v>
                </c:pt>
              </c:numCache>
            </c:numRef>
          </c:xVal>
          <c:yVal>
            <c:numRef>
              <c:f>'DATOS &amp;'!$H$154:$H$156</c:f>
              <c:numCache>
                <c:formatCode>General</c:formatCode>
                <c:ptCount val="3"/>
                <c:pt idx="0" formatCode="0.0">
                  <c:v>-3</c:v>
                </c:pt>
                <c:pt idx="1">
                  <c:v>-1.2</c:v>
                </c:pt>
                <c:pt idx="2">
                  <c:v>2.4</c:v>
                </c:pt>
              </c:numCache>
            </c:numRef>
          </c:yVal>
          <c:smooth val="0"/>
          <c:extLs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06713216"/>
        <c:axId val="206714752"/>
      </c:scatterChart>
      <c:valAx>
        <c:axId val="206713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14752"/>
        <c:crosses val="autoZero"/>
        <c:crossBetween val="midCat"/>
      </c:valAx>
      <c:valAx>
        <c:axId val="206714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13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&amp;'!$A$157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8799019138212303"/>
                  <c:y val="0.160277264566550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&amp;'!$F$157:$F$159</c:f>
              <c:numCache>
                <c:formatCode>#,##0.000</c:formatCode>
                <c:ptCount val="3"/>
                <c:pt idx="0">
                  <c:v>598.11699999999996</c:v>
                </c:pt>
                <c:pt idx="1">
                  <c:v>752.81600000000003</c:v>
                </c:pt>
                <c:pt idx="2">
                  <c:v>848.553</c:v>
                </c:pt>
              </c:numCache>
            </c:numRef>
          </c:xVal>
          <c:yVal>
            <c:numRef>
              <c:f>'DATOS &amp;'!$H$157:$H$159</c:f>
              <c:numCache>
                <c:formatCode>General</c:formatCode>
                <c:ptCount val="3"/>
                <c:pt idx="0">
                  <c:v>1.4450000000000001</c:v>
                </c:pt>
                <c:pt idx="1">
                  <c:v>0.95399999999999996</c:v>
                </c:pt>
                <c:pt idx="2">
                  <c:v>0.70399999999999996</c:v>
                </c:pt>
              </c:numCache>
            </c:numRef>
          </c:yVal>
          <c:smooth val="0"/>
          <c:extLs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06732672"/>
        <c:axId val="206906496"/>
      </c:scatterChart>
      <c:valAx>
        <c:axId val="206732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906496"/>
        <c:crosses val="autoZero"/>
        <c:crossBetween val="midCat"/>
      </c:valAx>
      <c:valAx>
        <c:axId val="206906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32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&amp;'!$A$167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&amp;'!$F$167:$F$169</c:f>
              <c:numCache>
                <c:formatCode>0.000</c:formatCode>
                <c:ptCount val="3"/>
                <c:pt idx="0">
                  <c:v>598.08199999999999</c:v>
                </c:pt>
                <c:pt idx="1">
                  <c:v>752.79499999999996</c:v>
                </c:pt>
                <c:pt idx="2">
                  <c:v>848.6</c:v>
                </c:pt>
              </c:numCache>
            </c:numRef>
          </c:xVal>
          <c:yVal>
            <c:numRef>
              <c:f>'DATOS &amp;'!$H$167:$H$169</c:f>
              <c:numCache>
                <c:formatCode>0.000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06944896"/>
        <c:axId val="206946688"/>
      </c:scatterChart>
      <c:valAx>
        <c:axId val="206944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946688"/>
        <c:crosses val="autoZero"/>
        <c:crossBetween val="midCat"/>
      </c:valAx>
      <c:valAx>
        <c:axId val="206946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944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&amp;'!$A$164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&amp;'!$F$164:$F$166</c:f>
              <c:numCache>
                <c:formatCode>General</c:formatCode>
                <c:ptCount val="3"/>
                <c:pt idx="0">
                  <c:v>33.200000000000003</c:v>
                </c:pt>
                <c:pt idx="1">
                  <c:v>51.4</c:v>
                </c:pt>
                <c:pt idx="2">
                  <c:v>77.599999999999994</c:v>
                </c:pt>
              </c:numCache>
            </c:numRef>
          </c:xVal>
          <c:yVal>
            <c:numRef>
              <c:f>'DATOS &amp;'!$H$164:$H$166</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07001472"/>
        <c:axId val="207003008"/>
      </c:scatterChart>
      <c:valAx>
        <c:axId val="207001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003008"/>
        <c:crosses val="autoZero"/>
        <c:crossBetween val="midCat"/>
      </c:valAx>
      <c:valAx>
        <c:axId val="207003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001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&amp;'!$A$161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&amp;'!$F$161:$F$163</c:f>
              <c:numCache>
                <c:formatCode>0.0</c:formatCode>
                <c:ptCount val="3"/>
                <c:pt idx="0" formatCode="General">
                  <c:v>15.1</c:v>
                </c:pt>
                <c:pt idx="1">
                  <c:v>24.8</c:v>
                </c:pt>
                <c:pt idx="2">
                  <c:v>29.7</c:v>
                </c:pt>
              </c:numCache>
            </c:numRef>
          </c:xVal>
          <c:yVal>
            <c:numRef>
              <c:f>'DATOS &amp;'!$H$161:$H$163</c:f>
              <c:numCache>
                <c:formatCode>0.0</c:formatCode>
                <c:ptCount val="3"/>
                <c:pt idx="0">
                  <c:v>0.2</c:v>
                </c:pt>
                <c:pt idx="1">
                  <c:v>-0.1</c:v>
                </c:pt>
                <c:pt idx="2">
                  <c:v>-0.3</c:v>
                </c:pt>
              </c:numCache>
            </c:numRef>
          </c:yVal>
          <c:smooth val="0"/>
          <c:extLs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07115392"/>
        <c:axId val="207116928"/>
      </c:scatterChart>
      <c:valAx>
        <c:axId val="207115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116928"/>
        <c:crosses val="autoZero"/>
        <c:crossBetween val="midCat"/>
      </c:valAx>
      <c:valAx>
        <c:axId val="207116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7115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6.2117006939334557E-2"/>
                  <c:y val="-9.815211741914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90-4718-AE23-EBA10C8CFC8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&amp;'!$E$7</c:f>
                <c:numCache>
                  <c:formatCode>General</c:formatCode>
                  <c:ptCount val="1"/>
                  <c:pt idx="0">
                    <c:v>0.33</c:v>
                  </c:pt>
                </c:numCache>
              </c:numRef>
            </c:plus>
            <c:minus>
              <c:numRef>
                <c:f>'Pc &amp;'!$E$7</c:f>
                <c:numCache>
                  <c:formatCode>General</c:formatCode>
                  <c:ptCount val="1"/>
                  <c:pt idx="0">
                    <c:v>0.33</c:v>
                  </c:pt>
                </c:numCache>
              </c:numRef>
            </c:minus>
            <c:spPr>
              <a:noFill/>
              <a:ln w="22225" cap="flat" cmpd="sng" algn="ctr">
                <a:solidFill>
                  <a:srgbClr val="0070C0"/>
                </a:solidFill>
                <a:round/>
              </a:ln>
              <a:effectLst/>
            </c:spPr>
          </c:errBars>
          <c:val>
            <c:numRef>
              <c:f>'Pc &amp;'!$D$7</c:f>
              <c:numCache>
                <c:formatCode>0.00\ "mg"</c:formatCode>
                <c:ptCount val="1"/>
                <c:pt idx="0">
                  <c:v>#N/A</c:v>
                </c:pt>
              </c:numCache>
            </c:numRef>
          </c:val>
          <c:smooth val="0"/>
          <c:extLst>
            <c:ext xmlns:c16="http://schemas.microsoft.com/office/drawing/2014/chart" uri="{C3380CC4-5D6E-409C-BE32-E72D297353CC}">
              <c16:uniqueId val="{00000001-8E37-42CC-8D5E-0107F2179BD4}"/>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&amp;'!$O$7:$Q$7</c:f>
              <c:numCache>
                <c:formatCode>General</c:formatCode>
                <c:ptCount val="3"/>
                <c:pt idx="0">
                  <c:v>1</c:v>
                </c:pt>
                <c:pt idx="1">
                  <c:v>1</c:v>
                </c:pt>
                <c:pt idx="2">
                  <c:v>1</c:v>
                </c:pt>
              </c:numCache>
            </c:numRef>
          </c:val>
          <c:smooth val="0"/>
          <c:extLst>
            <c:ext xmlns:c16="http://schemas.microsoft.com/office/drawing/2014/chart" uri="{C3380CC4-5D6E-409C-BE32-E72D297353CC}">
              <c16:uniqueId val="{00000002-8E37-42CC-8D5E-0107F2179BD4}"/>
            </c:ext>
          </c:extLst>
        </c:ser>
        <c:ser>
          <c:idx val="2"/>
          <c:order val="2"/>
          <c:tx>
            <c:strRef>
              <c:f>'Pc &amp;'!$O$6</c:f>
              <c:strCache>
                <c:ptCount val="1"/>
                <c:pt idx="0">
                  <c:v> ± EMP</c:v>
                </c:pt>
              </c:strCache>
            </c:strRef>
          </c:tx>
          <c:spPr>
            <a:ln w="28575" cap="rnd">
              <a:solidFill>
                <a:srgbClr val="FF0000"/>
              </a:solidFill>
              <a:round/>
            </a:ln>
            <a:effectLst/>
          </c:spPr>
          <c:marker>
            <c:symbol val="none"/>
          </c:marker>
          <c:dPt>
            <c:idx val="2"/>
            <c:marker>
              <c:symbol val="none"/>
            </c:marker>
            <c:bubble3D val="0"/>
            <c:extLst>
              <c:ext xmlns:c16="http://schemas.microsoft.com/office/drawing/2014/chart" uri="{C3380CC4-5D6E-409C-BE32-E72D297353CC}">
                <c16:uniqueId val="{00000006-8E37-42CC-8D5E-0107F2179BD4}"/>
              </c:ext>
            </c:extLst>
          </c:dPt>
          <c:dLbls>
            <c:delete val="1"/>
          </c:dLbls>
          <c:val>
            <c:numRef>
              <c:f>'Pc &amp;'!$R$7:$T$7</c:f>
              <c:numCache>
                <c:formatCode>General</c:formatCode>
                <c:ptCount val="3"/>
                <c:pt idx="0">
                  <c:v>-1</c:v>
                </c:pt>
                <c:pt idx="1">
                  <c:v>-1</c:v>
                </c:pt>
                <c:pt idx="2">
                  <c:v>-1</c:v>
                </c:pt>
              </c:numCache>
            </c:numRef>
          </c:val>
          <c:smooth val="0"/>
          <c:extLst>
            <c:ext xmlns:c16="http://schemas.microsoft.com/office/drawing/2014/chart" uri="{C3380CC4-5D6E-409C-BE32-E72D297353CC}">
              <c16:uniqueId val="{00000007-8E37-42CC-8D5E-0107F2179BD4}"/>
            </c:ext>
          </c:extLst>
        </c:ser>
        <c:dLbls>
          <c:dLblPos val="t"/>
          <c:showLegendKey val="0"/>
          <c:showVal val="1"/>
          <c:showCatName val="0"/>
          <c:showSerName val="0"/>
          <c:showPercent val="0"/>
          <c:showBubbleSize val="0"/>
        </c:dLbls>
        <c:marker val="1"/>
        <c:smooth val="0"/>
        <c:axId val="207086720"/>
        <c:axId val="207088256"/>
      </c:lineChart>
      <c:dateAx>
        <c:axId val="20708672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7088256"/>
        <c:crosses val="autoZero"/>
        <c:auto val="0"/>
        <c:lblOffset val="100"/>
        <c:baseTimeUnit val="days"/>
        <c:majorUnit val="1"/>
      </c:dateAx>
      <c:valAx>
        <c:axId val="207088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3.9850563524622316E-2"/>
              <c:y val="0.117994216951624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708672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8397921685407607E-2"/>
                  <c:y val="-0.1036072798498326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EA-405C-8E1F-191A979D0AAA}"/>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[2]Pc!$G$11</c:f>
                <c:numCache>
                  <c:formatCode>General</c:formatCode>
                  <c:ptCount val="1"/>
                  <c:pt idx="0">
                    <c:v>0.4</c:v>
                  </c:pt>
                </c:numCache>
              </c:numRef>
            </c:plus>
            <c:minus>
              <c:numRef>
                <c:f>[2]Pc!$G$11</c:f>
                <c:numCache>
                  <c:formatCode>General</c:formatCode>
                  <c:ptCount val="1"/>
                  <c:pt idx="0">
                    <c:v>0.4</c:v>
                  </c:pt>
                </c:numCache>
              </c:numRef>
            </c:minus>
            <c:spPr>
              <a:noFill/>
              <a:ln w="22225" cap="flat" cmpd="sng" algn="ctr">
                <a:solidFill>
                  <a:srgbClr val="0070C0"/>
                </a:solidFill>
                <a:round/>
              </a:ln>
              <a:effectLst/>
            </c:spPr>
          </c:errBars>
          <c:val>
            <c:numRef>
              <c:f>'Pc &amp;'!$D$8</c:f>
              <c:numCache>
                <c:formatCode>0.00\ "mg"</c:formatCode>
                <c:ptCount val="1"/>
                <c:pt idx="0">
                  <c:v>#N/A</c:v>
                </c:pt>
              </c:numCache>
            </c:numRef>
          </c:val>
          <c:smooth val="0"/>
          <c:extLst>
            <c:ext xmlns:c16="http://schemas.microsoft.com/office/drawing/2014/chart" uri="{C3380CC4-5D6E-409C-BE32-E72D297353CC}">
              <c16:uniqueId val="{00000001-4AF0-4033-AE68-3CC3FC123901}"/>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&amp;'!$O$8:$Q$8</c:f>
              <c:numCache>
                <c:formatCode>General</c:formatCode>
                <c:ptCount val="3"/>
                <c:pt idx="0">
                  <c:v>1.2</c:v>
                </c:pt>
                <c:pt idx="1">
                  <c:v>1.2</c:v>
                </c:pt>
                <c:pt idx="2">
                  <c:v>1.2</c:v>
                </c:pt>
              </c:numCache>
            </c:numRef>
          </c:val>
          <c:smooth val="0"/>
          <c:extLst>
            <c:ext xmlns:c16="http://schemas.microsoft.com/office/drawing/2014/chart" uri="{C3380CC4-5D6E-409C-BE32-E72D297353CC}">
              <c16:uniqueId val="{00000002-4AF0-4033-AE68-3CC3FC123901}"/>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&amp;'!$R$8:$T$8</c:f>
              <c:numCache>
                <c:formatCode>General</c:formatCode>
                <c:ptCount val="3"/>
                <c:pt idx="0">
                  <c:v>-1.2</c:v>
                </c:pt>
                <c:pt idx="1">
                  <c:v>-1.2</c:v>
                </c:pt>
                <c:pt idx="2">
                  <c:v>-1.2</c:v>
                </c:pt>
              </c:numCache>
            </c:numRef>
          </c:val>
          <c:smooth val="0"/>
          <c:extLst>
            <c:ext xmlns:c16="http://schemas.microsoft.com/office/drawing/2014/chart" uri="{C3380CC4-5D6E-409C-BE32-E72D297353CC}">
              <c16:uniqueId val="{00000003-4AF0-4033-AE68-3CC3FC123901}"/>
            </c:ext>
          </c:extLst>
        </c:ser>
        <c:dLbls>
          <c:dLblPos val="t"/>
          <c:showLegendKey val="0"/>
          <c:showVal val="1"/>
          <c:showCatName val="0"/>
          <c:showSerName val="0"/>
          <c:showPercent val="0"/>
          <c:showBubbleSize val="0"/>
        </c:dLbls>
        <c:marker val="1"/>
        <c:smooth val="0"/>
        <c:axId val="205159424"/>
        <c:axId val="205181696"/>
      </c:lineChart>
      <c:dateAx>
        <c:axId val="20515942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5181696"/>
        <c:crosses val="autoZero"/>
        <c:auto val="0"/>
        <c:lblOffset val="100"/>
        <c:baseTimeUnit val="days"/>
        <c:majorUnit val="1"/>
      </c:dateAx>
      <c:valAx>
        <c:axId val="205181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5159424"/>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5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4659699728160163E-2"/>
                  <c:y val="-0.139557093671365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4D-4067-8134-357B921AA8E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[2]Pc!$G$12</c:f>
                <c:numCache>
                  <c:formatCode>General</c:formatCode>
                  <c:ptCount val="1"/>
                  <c:pt idx="0">
                    <c:v>0.5</c:v>
                  </c:pt>
                </c:numCache>
              </c:numRef>
            </c:plus>
            <c:minus>
              <c:numRef>
                <c:f>[2]Pc!$G$12</c:f>
                <c:numCache>
                  <c:formatCode>General</c:formatCode>
                  <c:ptCount val="1"/>
                  <c:pt idx="0">
                    <c:v>0.5</c:v>
                  </c:pt>
                </c:numCache>
              </c:numRef>
            </c:minus>
            <c:spPr>
              <a:noFill/>
              <a:ln w="22225" cap="flat" cmpd="sng" algn="ctr">
                <a:solidFill>
                  <a:srgbClr val="0070C0"/>
                </a:solidFill>
                <a:round/>
              </a:ln>
              <a:effectLst/>
            </c:spPr>
          </c:errBars>
          <c:val>
            <c:numRef>
              <c:f>'Pc &amp;'!$D$10</c:f>
              <c:numCache>
                <c:formatCode>0.00\ "mg"</c:formatCode>
                <c:ptCount val="1"/>
                <c:pt idx="0">
                  <c:v>#N/A</c:v>
                </c:pt>
              </c:numCache>
            </c:numRef>
          </c:val>
          <c:smooth val="0"/>
          <c:extLst>
            <c:ext xmlns:c16="http://schemas.microsoft.com/office/drawing/2014/chart" uri="{C3380CC4-5D6E-409C-BE32-E72D297353CC}">
              <c16:uniqueId val="{00000001-5F5F-4587-9F4B-2109266284B7}"/>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&amp;'!$O$9:$Q$9</c:f>
              <c:numCache>
                <c:formatCode>General</c:formatCode>
                <c:ptCount val="3"/>
                <c:pt idx="0">
                  <c:v>1.6</c:v>
                </c:pt>
                <c:pt idx="1">
                  <c:v>1.6</c:v>
                </c:pt>
                <c:pt idx="2">
                  <c:v>1.6</c:v>
                </c:pt>
              </c:numCache>
            </c:numRef>
          </c:val>
          <c:smooth val="0"/>
          <c:extLst>
            <c:ext xmlns:c16="http://schemas.microsoft.com/office/drawing/2014/chart" uri="{C3380CC4-5D6E-409C-BE32-E72D297353CC}">
              <c16:uniqueId val="{00000002-5F5F-4587-9F4B-2109266284B7}"/>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&amp;'!$R$9:$T$9</c:f>
              <c:numCache>
                <c:formatCode>General</c:formatCode>
                <c:ptCount val="3"/>
                <c:pt idx="0">
                  <c:v>-1.6</c:v>
                </c:pt>
                <c:pt idx="1">
                  <c:v>-1.6</c:v>
                </c:pt>
                <c:pt idx="2">
                  <c:v>-1.6</c:v>
                </c:pt>
              </c:numCache>
            </c:numRef>
          </c:val>
          <c:smooth val="0"/>
          <c:extLst>
            <c:ext xmlns:c16="http://schemas.microsoft.com/office/drawing/2014/chart" uri="{C3380CC4-5D6E-409C-BE32-E72D297353CC}">
              <c16:uniqueId val="{00000003-5F5F-4587-9F4B-2109266284B7}"/>
            </c:ext>
          </c:extLst>
        </c:ser>
        <c:dLbls>
          <c:dLblPos val="t"/>
          <c:showLegendKey val="0"/>
          <c:showVal val="1"/>
          <c:showCatName val="0"/>
          <c:showSerName val="0"/>
          <c:showPercent val="0"/>
          <c:showBubbleSize val="0"/>
        </c:dLbls>
        <c:marker val="1"/>
        <c:smooth val="0"/>
        <c:axId val="210662528"/>
        <c:axId val="210664064"/>
      </c:lineChart>
      <c:dateAx>
        <c:axId val="21066252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0664064"/>
        <c:crosses val="autoZero"/>
        <c:auto val="0"/>
        <c:lblOffset val="100"/>
        <c:baseTimeUnit val="days"/>
        <c:majorUnit val="1"/>
      </c:dateAx>
      <c:valAx>
        <c:axId val="210664064"/>
        <c:scaling>
          <c:orientation val="minMax"/>
          <c:max val="1.8"/>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8.869121295074135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0662528"/>
        <c:crossesAt val="1"/>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0438200024420697E-2"/>
                  <c:y val="-7.86597574814005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BC-460A-BE0D-D8DF7146B42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[2]Pc!$G$13</c:f>
                <c:numCache>
                  <c:formatCode>General</c:formatCode>
                  <c:ptCount val="1"/>
                  <c:pt idx="0">
                    <c:v>0.6</c:v>
                  </c:pt>
                </c:numCache>
              </c:numRef>
            </c:plus>
            <c:minus>
              <c:numRef>
                <c:f>[2]Pc!$G$13</c:f>
                <c:numCache>
                  <c:formatCode>General</c:formatCode>
                  <c:ptCount val="1"/>
                  <c:pt idx="0">
                    <c:v>0.6</c:v>
                  </c:pt>
                </c:numCache>
              </c:numRef>
            </c:minus>
            <c:spPr>
              <a:noFill/>
              <a:ln w="22225" cap="flat" cmpd="sng" algn="ctr">
                <a:solidFill>
                  <a:srgbClr val="0070C0"/>
                </a:solidFill>
                <a:round/>
              </a:ln>
              <a:effectLst/>
            </c:spPr>
          </c:errBars>
          <c:val>
            <c:numRef>
              <c:f>'Pc &amp;'!$D$11</c:f>
              <c:numCache>
                <c:formatCode>0.00\ "mg"</c:formatCode>
                <c:ptCount val="1"/>
                <c:pt idx="0">
                  <c:v>#N/A</c:v>
                </c:pt>
              </c:numCache>
            </c:numRef>
          </c:val>
          <c:smooth val="0"/>
          <c:extLst>
            <c:ext xmlns:c16="http://schemas.microsoft.com/office/drawing/2014/chart" uri="{C3380CC4-5D6E-409C-BE32-E72D297353CC}">
              <c16:uniqueId val="{00000001-31EF-4AAA-9AC8-A9D538888726}"/>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&amp;'!$O$10:$Q$10</c:f>
              <c:numCache>
                <c:formatCode>0.0</c:formatCode>
                <c:ptCount val="3"/>
                <c:pt idx="0">
                  <c:v>2</c:v>
                </c:pt>
                <c:pt idx="1">
                  <c:v>2</c:v>
                </c:pt>
                <c:pt idx="2">
                  <c:v>2</c:v>
                </c:pt>
              </c:numCache>
            </c:numRef>
          </c:val>
          <c:smooth val="0"/>
          <c:extLst>
            <c:ext xmlns:c16="http://schemas.microsoft.com/office/drawing/2014/chart" uri="{C3380CC4-5D6E-409C-BE32-E72D297353CC}">
              <c16:uniqueId val="{00000002-31EF-4AAA-9AC8-A9D538888726}"/>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&amp;'!$R$10:$T$10</c:f>
              <c:numCache>
                <c:formatCode>0.0</c:formatCode>
                <c:ptCount val="3"/>
                <c:pt idx="0">
                  <c:v>-2</c:v>
                </c:pt>
                <c:pt idx="1">
                  <c:v>-2</c:v>
                </c:pt>
                <c:pt idx="2">
                  <c:v>-2</c:v>
                </c:pt>
              </c:numCache>
            </c:numRef>
          </c:val>
          <c:smooth val="0"/>
          <c:extLst>
            <c:ext xmlns:c16="http://schemas.microsoft.com/office/drawing/2014/chart" uri="{C3380CC4-5D6E-409C-BE32-E72D297353CC}">
              <c16:uniqueId val="{00000003-31EF-4AAA-9AC8-A9D538888726}"/>
            </c:ext>
          </c:extLst>
        </c:ser>
        <c:dLbls>
          <c:dLblPos val="t"/>
          <c:showLegendKey val="0"/>
          <c:showVal val="1"/>
          <c:showCatName val="0"/>
          <c:showSerName val="0"/>
          <c:showPercent val="0"/>
          <c:showBubbleSize val="0"/>
        </c:dLbls>
        <c:marker val="1"/>
        <c:smooth val="0"/>
        <c:axId val="210725888"/>
        <c:axId val="210727680"/>
      </c:lineChart>
      <c:dateAx>
        <c:axId val="21072588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0727680"/>
        <c:crosses val="autoZero"/>
        <c:auto val="0"/>
        <c:lblOffset val="100"/>
        <c:baseTimeUnit val="days"/>
        <c:majorUnit val="1"/>
      </c:dateAx>
      <c:valAx>
        <c:axId val="210727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5883167301333066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0725888"/>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&amp;'!$A$124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&amp;'!$F$124:$F$126</c:f>
              <c:numCache>
                <c:formatCode>0.0</c:formatCode>
                <c:ptCount val="3"/>
                <c:pt idx="0" formatCode="General">
                  <c:v>33.299999999999997</c:v>
                </c:pt>
                <c:pt idx="1">
                  <c:v>51.2</c:v>
                </c:pt>
                <c:pt idx="2" formatCode="General">
                  <c:v>77.099999999999994</c:v>
                </c:pt>
              </c:numCache>
            </c:numRef>
          </c:xVal>
          <c:yVal>
            <c:numRef>
              <c:f>'DATOS &amp;'!$H$124:$H$126</c:f>
              <c:numCache>
                <c:formatCode>0.0</c:formatCode>
                <c:ptCount val="3"/>
                <c:pt idx="0" formatCode="General">
                  <c:v>-3.3</c:v>
                </c:pt>
                <c:pt idx="1">
                  <c:v>-1.3</c:v>
                </c:pt>
                <c:pt idx="2">
                  <c:v>3</c:v>
                </c:pt>
              </c:numCache>
            </c:numRef>
          </c:yVal>
          <c:smooth val="0"/>
          <c:extLs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2568064"/>
        <c:axId val="202569600"/>
      </c:scatterChart>
      <c:valAx>
        <c:axId val="202568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569600"/>
        <c:crosses val="autoZero"/>
        <c:crossBetween val="midCat"/>
      </c:valAx>
      <c:valAx>
        <c:axId val="202569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568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4221603718968645E-2"/>
                  <c:y val="-0.1130894979609384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E-43CC-877E-111B35E52978}"/>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[2]Pc!$G$14</c:f>
                <c:numCache>
                  <c:formatCode>General</c:formatCode>
                  <c:ptCount val="1"/>
                  <c:pt idx="0">
                    <c:v>0.8</c:v>
                  </c:pt>
                </c:numCache>
              </c:numRef>
            </c:plus>
            <c:minus>
              <c:numRef>
                <c:f>[2]Pc!$G$14</c:f>
                <c:numCache>
                  <c:formatCode>General</c:formatCode>
                  <c:ptCount val="1"/>
                  <c:pt idx="0">
                    <c:v>0.8</c:v>
                  </c:pt>
                </c:numCache>
              </c:numRef>
            </c:minus>
            <c:spPr>
              <a:noFill/>
              <a:ln w="22225" cap="flat" cmpd="sng" algn="ctr">
                <a:solidFill>
                  <a:srgbClr val="0070C0"/>
                </a:solidFill>
                <a:round/>
              </a:ln>
              <a:effectLst/>
            </c:spPr>
          </c:errBars>
          <c:val>
            <c:numRef>
              <c:f>'Pc &amp;'!$D$12</c:f>
              <c:numCache>
                <c:formatCode>0.00\ "mg"</c:formatCode>
                <c:ptCount val="1"/>
                <c:pt idx="0">
                  <c:v>#N/A</c:v>
                </c:pt>
              </c:numCache>
            </c:numRef>
          </c:val>
          <c:smooth val="0"/>
          <c:extLst>
            <c:ext xmlns:c16="http://schemas.microsoft.com/office/drawing/2014/chart" uri="{C3380CC4-5D6E-409C-BE32-E72D297353CC}">
              <c16:uniqueId val="{00000001-F68C-4E39-A057-58131372197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&amp;'!$O$11:$Q$11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2-F68C-4E39-A057-58131372197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&amp;'!$R$11:$T$11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3-F68C-4E39-A057-581313721978}"/>
            </c:ext>
          </c:extLst>
        </c:ser>
        <c:dLbls>
          <c:dLblPos val="t"/>
          <c:showLegendKey val="0"/>
          <c:showVal val="1"/>
          <c:showCatName val="0"/>
          <c:showSerName val="0"/>
          <c:showPercent val="0"/>
          <c:showBubbleSize val="0"/>
        </c:dLbls>
        <c:marker val="1"/>
        <c:smooth val="0"/>
        <c:axId val="210834560"/>
        <c:axId val="210836096"/>
      </c:lineChart>
      <c:dateAx>
        <c:axId val="2108345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0836096"/>
        <c:crosses val="autoZero"/>
        <c:auto val="0"/>
        <c:lblOffset val="100"/>
        <c:baseTimeUnit val="days"/>
        <c:majorUnit val="1"/>
      </c:dateAx>
      <c:valAx>
        <c:axId val="210836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083456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50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0252937188016949"/>
                  <c:y val="-7.8659757481400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CF-4349-A8FC-FAC0C4B6FA9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&amp;'!$E$14</c:f>
                <c:numCache>
                  <c:formatCode>General</c:formatCode>
                  <c:ptCount val="1"/>
                  <c:pt idx="0">
                    <c:v>1</c:v>
                  </c:pt>
                </c:numCache>
              </c:numRef>
            </c:plus>
            <c:minus>
              <c:numRef>
                <c:f>'Pc &amp;'!$E$14</c:f>
                <c:numCache>
                  <c:formatCode>General</c:formatCode>
                  <c:ptCount val="1"/>
                  <c:pt idx="0">
                    <c:v>1</c:v>
                  </c:pt>
                </c:numCache>
              </c:numRef>
            </c:minus>
            <c:spPr>
              <a:noFill/>
              <a:ln w="22225" cap="flat" cmpd="sng" algn="ctr">
                <a:solidFill>
                  <a:srgbClr val="0070C0"/>
                </a:solidFill>
                <a:round/>
              </a:ln>
              <a:effectLst/>
            </c:spPr>
          </c:errBars>
          <c:val>
            <c:numRef>
              <c:f>'Pc &amp;'!$D$14</c:f>
              <c:numCache>
                <c:formatCode>0.0\ "mg"</c:formatCode>
                <c:ptCount val="1"/>
                <c:pt idx="0">
                  <c:v>#N/A</c:v>
                </c:pt>
              </c:numCache>
            </c:numRef>
          </c:val>
          <c:smooth val="0"/>
          <c:extLst>
            <c:ext xmlns:c16="http://schemas.microsoft.com/office/drawing/2014/chart" uri="{C3380CC4-5D6E-409C-BE32-E72D297353CC}">
              <c16:uniqueId val="{00000001-7CCA-49DE-8E27-CC77F29DDE12}"/>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&amp;'!$O$12:$Q$12</c:f>
              <c:numCache>
                <c:formatCode>0.0</c:formatCode>
                <c:ptCount val="3"/>
                <c:pt idx="0">
                  <c:v>3</c:v>
                </c:pt>
                <c:pt idx="1">
                  <c:v>3</c:v>
                </c:pt>
                <c:pt idx="2">
                  <c:v>3</c:v>
                </c:pt>
              </c:numCache>
            </c:numRef>
          </c:val>
          <c:smooth val="0"/>
          <c:extLst>
            <c:ext xmlns:c16="http://schemas.microsoft.com/office/drawing/2014/chart" uri="{C3380CC4-5D6E-409C-BE32-E72D297353CC}">
              <c16:uniqueId val="{00000002-7CCA-49DE-8E27-CC77F29DDE12}"/>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&amp;'!$R$12:$T$12</c:f>
              <c:numCache>
                <c:formatCode>0.0</c:formatCode>
                <c:ptCount val="3"/>
                <c:pt idx="0">
                  <c:v>-3</c:v>
                </c:pt>
                <c:pt idx="1">
                  <c:v>-3</c:v>
                </c:pt>
                <c:pt idx="2">
                  <c:v>-3</c:v>
                </c:pt>
              </c:numCache>
            </c:numRef>
          </c:val>
          <c:smooth val="0"/>
          <c:extLst>
            <c:ext xmlns:c16="http://schemas.microsoft.com/office/drawing/2014/chart" uri="{C3380CC4-5D6E-409C-BE32-E72D297353CC}">
              <c16:uniqueId val="{00000003-7CCA-49DE-8E27-CC77F29DDE12}"/>
            </c:ext>
          </c:extLst>
        </c:ser>
        <c:dLbls>
          <c:dLblPos val="t"/>
          <c:showLegendKey val="0"/>
          <c:showVal val="1"/>
          <c:showCatName val="0"/>
          <c:showSerName val="0"/>
          <c:showPercent val="0"/>
          <c:showBubbleSize val="0"/>
        </c:dLbls>
        <c:marker val="1"/>
        <c:smooth val="0"/>
        <c:axId val="211160064"/>
        <c:axId val="211174144"/>
      </c:lineChart>
      <c:dateAx>
        <c:axId val="21116006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174144"/>
        <c:crosses val="autoZero"/>
        <c:auto val="0"/>
        <c:lblOffset val="100"/>
        <c:baseTimeUnit val="days"/>
        <c:majorUnit val="1"/>
      </c:dateAx>
      <c:valAx>
        <c:axId val="211174144"/>
        <c:scaling>
          <c:orientation val="minMax"/>
          <c:max val="4"/>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160064"/>
        <c:crossesAt val="1"/>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100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0461115974030952"/>
                  <c:y val="-0.1913611424521501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CA-4E52-8249-4066A1B13ACF}"/>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&amp;'!$E$15</c:f>
                <c:numCache>
                  <c:formatCode>General</c:formatCode>
                  <c:ptCount val="1"/>
                  <c:pt idx="0">
                    <c:v>1.7</c:v>
                  </c:pt>
                </c:numCache>
              </c:numRef>
            </c:plus>
            <c:minus>
              <c:numRef>
                <c:f>'Pc &amp;'!$E$15</c:f>
                <c:numCache>
                  <c:formatCode>General</c:formatCode>
                  <c:ptCount val="1"/>
                  <c:pt idx="0">
                    <c:v>1.7</c:v>
                  </c:pt>
                </c:numCache>
              </c:numRef>
            </c:minus>
            <c:spPr>
              <a:noFill/>
              <a:ln w="22225" cap="flat" cmpd="sng" algn="ctr">
                <a:solidFill>
                  <a:srgbClr val="0070C0"/>
                </a:solidFill>
                <a:round/>
              </a:ln>
              <a:effectLst/>
            </c:spPr>
          </c:errBars>
          <c:val>
            <c:numRef>
              <c:f>'Pc &amp;'!$D$15</c:f>
              <c:numCache>
                <c:formatCode>0.0\ "mg"</c:formatCode>
                <c:ptCount val="1"/>
                <c:pt idx="0">
                  <c:v>#N/A</c:v>
                </c:pt>
              </c:numCache>
            </c:numRef>
          </c:val>
          <c:smooth val="0"/>
          <c:extLst>
            <c:ext xmlns:c16="http://schemas.microsoft.com/office/drawing/2014/chart" uri="{C3380CC4-5D6E-409C-BE32-E72D297353CC}">
              <c16:uniqueId val="{00000001-5DAA-439F-883B-6DB42530EB8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&amp;'!$O$13:$Q$13</c:f>
              <c:numCache>
                <c:formatCode>0.0</c:formatCode>
                <c:ptCount val="3"/>
                <c:pt idx="0">
                  <c:v>5</c:v>
                </c:pt>
                <c:pt idx="1">
                  <c:v>5</c:v>
                </c:pt>
                <c:pt idx="2">
                  <c:v>5</c:v>
                </c:pt>
              </c:numCache>
            </c:numRef>
          </c:val>
          <c:smooth val="0"/>
          <c:extLst>
            <c:ext xmlns:c16="http://schemas.microsoft.com/office/drawing/2014/chart" uri="{C3380CC4-5D6E-409C-BE32-E72D297353CC}">
              <c16:uniqueId val="{00000002-5DAA-439F-883B-6DB42530EB8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&amp;'!$R$13:$T$13</c:f>
              <c:numCache>
                <c:formatCode>0.0</c:formatCode>
                <c:ptCount val="3"/>
                <c:pt idx="0">
                  <c:v>-5</c:v>
                </c:pt>
                <c:pt idx="1">
                  <c:v>-5</c:v>
                </c:pt>
                <c:pt idx="2">
                  <c:v>-5</c:v>
                </c:pt>
              </c:numCache>
            </c:numRef>
          </c:val>
          <c:smooth val="0"/>
          <c:extLst>
            <c:ext xmlns:c16="http://schemas.microsoft.com/office/drawing/2014/chart" uri="{C3380CC4-5D6E-409C-BE32-E72D297353CC}">
              <c16:uniqueId val="{00000003-5DAA-439F-883B-6DB42530EB88}"/>
            </c:ext>
          </c:extLst>
        </c:ser>
        <c:dLbls>
          <c:dLblPos val="t"/>
          <c:showLegendKey val="0"/>
          <c:showVal val="1"/>
          <c:showCatName val="0"/>
          <c:showSerName val="0"/>
          <c:showPercent val="0"/>
          <c:showBubbleSize val="0"/>
        </c:dLbls>
        <c:marker val="1"/>
        <c:smooth val="0"/>
        <c:axId val="211227776"/>
        <c:axId val="211229312"/>
      </c:lineChart>
      <c:dateAx>
        <c:axId val="21122777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229312"/>
        <c:crosses val="autoZero"/>
        <c:auto val="0"/>
        <c:lblOffset val="100"/>
        <c:baseTimeUnit val="days"/>
        <c:majorUnit val="1"/>
      </c:dateAx>
      <c:valAx>
        <c:axId val="21122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22777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8.8554992154772205E-3"/>
                  <c:y val="-0.137682169732036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20-471D-9D35-70935810CEC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[2]Pc!$G$17</c:f>
                <c:numCache>
                  <c:formatCode>General</c:formatCode>
                  <c:ptCount val="1"/>
                  <c:pt idx="0">
                    <c:v>3</c:v>
                  </c:pt>
                </c:numCache>
              </c:numRef>
            </c:plus>
            <c:minus>
              <c:numRef>
                <c:f>[2]Pc!$G$17</c:f>
                <c:numCache>
                  <c:formatCode>General</c:formatCode>
                  <c:ptCount val="1"/>
                  <c:pt idx="0">
                    <c:v>3</c:v>
                  </c:pt>
                </c:numCache>
              </c:numRef>
            </c:minus>
            <c:spPr>
              <a:noFill/>
              <a:ln w="22225" cap="flat" cmpd="sng" algn="ctr">
                <a:solidFill>
                  <a:srgbClr val="0070C0"/>
                </a:solidFill>
                <a:round/>
              </a:ln>
              <a:effectLst/>
            </c:spPr>
          </c:errBars>
          <c:val>
            <c:numRef>
              <c:f>'Pc &amp;'!$D$16</c:f>
              <c:numCache>
                <c:formatCode>0.0\ "mg"</c:formatCode>
                <c:ptCount val="1"/>
                <c:pt idx="0">
                  <c:v>#N/A</c:v>
                </c:pt>
              </c:numCache>
            </c:numRef>
          </c:val>
          <c:smooth val="0"/>
          <c:extLst>
            <c:ext xmlns:c16="http://schemas.microsoft.com/office/drawing/2014/chart" uri="{C3380CC4-5D6E-409C-BE32-E72D297353CC}">
              <c16:uniqueId val="{00000001-DC0D-472D-A1F3-4A0F4BE10113}"/>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&amp;'!$O$14:$Q$14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2-DC0D-472D-A1F3-4A0F4BE10113}"/>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&amp;'!$R$14:$T$14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3-DC0D-472D-A1F3-4A0F4BE10113}"/>
            </c:ext>
          </c:extLst>
        </c:ser>
        <c:dLbls>
          <c:dLblPos val="t"/>
          <c:showLegendKey val="0"/>
          <c:showVal val="1"/>
          <c:showCatName val="0"/>
          <c:showSerName val="0"/>
          <c:showPercent val="0"/>
          <c:showBubbleSize val="0"/>
        </c:dLbls>
        <c:marker val="1"/>
        <c:smooth val="0"/>
        <c:axId val="211282944"/>
        <c:axId val="211288832"/>
      </c:lineChart>
      <c:dateAx>
        <c:axId val="21128294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288832"/>
        <c:crosses val="autoZero"/>
        <c:auto val="0"/>
        <c:lblOffset val="100"/>
        <c:baseTimeUnit val="days"/>
        <c:majorUnit val="1"/>
      </c:dateAx>
      <c:valAx>
        <c:axId val="211288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282944"/>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500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3783310139461319"/>
                  <c:y val="-0.1173583897856779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5C-487B-93B7-C3FDBD3308A2}"/>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[2]Pc!$G$18</c:f>
                <c:numCache>
                  <c:formatCode>General</c:formatCode>
                  <c:ptCount val="1"/>
                  <c:pt idx="0">
                    <c:v>8</c:v>
                  </c:pt>
                </c:numCache>
              </c:numRef>
            </c:plus>
            <c:minus>
              <c:numRef>
                <c:f>[2]Pc!$G$18</c:f>
                <c:numCache>
                  <c:formatCode>General</c:formatCode>
                  <c:ptCount val="1"/>
                  <c:pt idx="0">
                    <c:v>8</c:v>
                  </c:pt>
                </c:numCache>
              </c:numRef>
            </c:minus>
            <c:spPr>
              <a:noFill/>
              <a:ln w="22225" cap="flat" cmpd="sng" algn="ctr">
                <a:solidFill>
                  <a:srgbClr val="0070C0"/>
                </a:solidFill>
                <a:round/>
              </a:ln>
              <a:effectLst/>
            </c:spPr>
          </c:errBars>
          <c:val>
            <c:numRef>
              <c:f>'Pc &amp;'!$D$18</c:f>
              <c:numCache>
                <c:formatCode>0\ "mg"</c:formatCode>
                <c:ptCount val="1"/>
                <c:pt idx="0">
                  <c:v>#N/A</c:v>
                </c:pt>
              </c:numCache>
            </c:numRef>
          </c:val>
          <c:smooth val="0"/>
          <c:extLst>
            <c:ext xmlns:c16="http://schemas.microsoft.com/office/drawing/2014/chart" uri="{C3380CC4-5D6E-409C-BE32-E72D297353CC}">
              <c16:uniqueId val="{00000001-2F87-4126-872C-E02D60CDCD01}"/>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&amp;'!$O$15:$Q$15</c:f>
              <c:numCache>
                <c:formatCode>General</c:formatCode>
                <c:ptCount val="3"/>
                <c:pt idx="0">
                  <c:v>25</c:v>
                </c:pt>
                <c:pt idx="1">
                  <c:v>25</c:v>
                </c:pt>
                <c:pt idx="2">
                  <c:v>25</c:v>
                </c:pt>
              </c:numCache>
            </c:numRef>
          </c:val>
          <c:smooth val="0"/>
          <c:extLst>
            <c:ext xmlns:c16="http://schemas.microsoft.com/office/drawing/2014/chart" uri="{C3380CC4-5D6E-409C-BE32-E72D297353CC}">
              <c16:uniqueId val="{00000002-2F87-4126-872C-E02D60CDCD01}"/>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&amp;'!$R$15:$T$15</c:f>
              <c:numCache>
                <c:formatCode>General</c:formatCode>
                <c:ptCount val="3"/>
                <c:pt idx="0">
                  <c:v>-25</c:v>
                </c:pt>
                <c:pt idx="1">
                  <c:v>-25</c:v>
                </c:pt>
                <c:pt idx="2">
                  <c:v>-25</c:v>
                </c:pt>
              </c:numCache>
            </c:numRef>
          </c:val>
          <c:smooth val="0"/>
          <c:extLst>
            <c:ext xmlns:c16="http://schemas.microsoft.com/office/drawing/2014/chart" uri="{C3380CC4-5D6E-409C-BE32-E72D297353CC}">
              <c16:uniqueId val="{00000003-2F87-4126-872C-E02D60CDCD01}"/>
            </c:ext>
          </c:extLst>
        </c:ser>
        <c:dLbls>
          <c:dLblPos val="t"/>
          <c:showLegendKey val="0"/>
          <c:showVal val="1"/>
          <c:showCatName val="0"/>
          <c:showSerName val="0"/>
          <c:showPercent val="0"/>
          <c:showBubbleSize val="0"/>
        </c:dLbls>
        <c:marker val="1"/>
        <c:smooth val="0"/>
        <c:axId val="211330176"/>
        <c:axId val="211331712"/>
      </c:lineChart>
      <c:dateAx>
        <c:axId val="21133017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331712"/>
        <c:crosses val="autoZero"/>
        <c:auto val="0"/>
        <c:lblOffset val="100"/>
        <c:baseTimeUnit val="days"/>
        <c:majorUnit val="1"/>
      </c:dateAx>
      <c:valAx>
        <c:axId val="211331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3.9035835305562716E-3"/>
              <c:y val="0.140872182304693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330176"/>
        <c:crossesAt val="1"/>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1</a:t>
            </a:r>
            <a:r>
              <a:rPr lang="en-US" baseline="0"/>
              <a:t>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2874787740505234"/>
                  <c:y val="6.5275002953155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58-493D-8D6E-345076264C58}"/>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[2]Pc!$G$19</c:f>
                <c:numCache>
                  <c:formatCode>General</c:formatCode>
                  <c:ptCount val="1"/>
                  <c:pt idx="0">
                    <c:v>16</c:v>
                  </c:pt>
                </c:numCache>
              </c:numRef>
            </c:plus>
            <c:minus>
              <c:numRef>
                <c:f>[2]Pc!$G$19</c:f>
                <c:numCache>
                  <c:formatCode>General</c:formatCode>
                  <c:ptCount val="1"/>
                  <c:pt idx="0">
                    <c:v>16</c:v>
                  </c:pt>
                </c:numCache>
              </c:numRef>
            </c:minus>
            <c:spPr>
              <a:noFill/>
              <a:ln w="22225" cap="flat" cmpd="sng" algn="ctr">
                <a:solidFill>
                  <a:srgbClr val="0070C0"/>
                </a:solidFill>
                <a:round/>
              </a:ln>
              <a:effectLst/>
            </c:spPr>
          </c:errBars>
          <c:val>
            <c:numRef>
              <c:f>'Pc &amp;'!$D$19</c:f>
              <c:numCache>
                <c:formatCode>0\ "mg"</c:formatCode>
                <c:ptCount val="1"/>
                <c:pt idx="0">
                  <c:v>#N/A</c:v>
                </c:pt>
              </c:numCache>
            </c:numRef>
          </c:val>
          <c:smooth val="0"/>
          <c:extLst>
            <c:ext xmlns:c16="http://schemas.microsoft.com/office/drawing/2014/chart" uri="{C3380CC4-5D6E-409C-BE32-E72D297353CC}">
              <c16:uniqueId val="{00000001-AF56-4D2C-BE89-675743B6C381}"/>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&amp;'!$O$16:$Q$16</c:f>
              <c:numCache>
                <c:formatCode>General</c:formatCode>
                <c:ptCount val="3"/>
                <c:pt idx="0">
                  <c:v>50</c:v>
                </c:pt>
                <c:pt idx="1">
                  <c:v>50</c:v>
                </c:pt>
                <c:pt idx="2">
                  <c:v>50</c:v>
                </c:pt>
              </c:numCache>
            </c:numRef>
          </c:val>
          <c:smooth val="0"/>
          <c:extLst>
            <c:ext xmlns:c16="http://schemas.microsoft.com/office/drawing/2014/chart" uri="{C3380CC4-5D6E-409C-BE32-E72D297353CC}">
              <c16:uniqueId val="{00000002-AF56-4D2C-BE89-675743B6C381}"/>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&amp;'!$R$16:$T$16</c:f>
              <c:numCache>
                <c:formatCode>General</c:formatCode>
                <c:ptCount val="3"/>
                <c:pt idx="0">
                  <c:v>-50</c:v>
                </c:pt>
                <c:pt idx="1">
                  <c:v>-50</c:v>
                </c:pt>
                <c:pt idx="2">
                  <c:v>-50</c:v>
                </c:pt>
              </c:numCache>
            </c:numRef>
          </c:val>
          <c:smooth val="0"/>
          <c:extLst>
            <c:ext xmlns:c16="http://schemas.microsoft.com/office/drawing/2014/chart" uri="{C3380CC4-5D6E-409C-BE32-E72D297353CC}">
              <c16:uniqueId val="{00000003-AF56-4D2C-BE89-675743B6C381}"/>
            </c:ext>
          </c:extLst>
        </c:ser>
        <c:dLbls>
          <c:dLblPos val="t"/>
          <c:showLegendKey val="0"/>
          <c:showVal val="1"/>
          <c:showCatName val="0"/>
          <c:showSerName val="0"/>
          <c:showPercent val="0"/>
          <c:showBubbleSize val="0"/>
        </c:dLbls>
        <c:marker val="1"/>
        <c:smooth val="0"/>
        <c:axId val="211000320"/>
        <c:axId val="211018496"/>
      </c:lineChart>
      <c:dateAx>
        <c:axId val="21100032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018496"/>
        <c:crosses val="autoZero"/>
        <c:auto val="0"/>
        <c:lblOffset val="100"/>
        <c:baseTimeUnit val="days"/>
        <c:majorUnit val="1"/>
      </c:dateAx>
      <c:valAx>
        <c:axId val="211018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8.869121295074135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00032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2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&amp;'!$D$20</c:f>
              <c:strCache>
                <c:ptCount val="1"/>
                <c:pt idx="0">
                  <c:v>#N/D</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4.8020144810635219E-2"/>
                  <c:y val="-0.1499714956318982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01-441F-9CF6-B138230FD74A}"/>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[2]Pc!$G$20</c:f>
                <c:numCache>
                  <c:formatCode>General</c:formatCode>
                  <c:ptCount val="1"/>
                  <c:pt idx="0">
                    <c:v>30</c:v>
                  </c:pt>
                </c:numCache>
              </c:numRef>
            </c:plus>
            <c:minus>
              <c:numRef>
                <c:f>[2]Pc!$G$20</c:f>
                <c:numCache>
                  <c:formatCode>General</c:formatCode>
                  <c:ptCount val="1"/>
                  <c:pt idx="0">
                    <c:v>30</c:v>
                  </c:pt>
                </c:numCache>
              </c:numRef>
            </c:minus>
            <c:spPr>
              <a:noFill/>
              <a:ln w="22225" cap="flat" cmpd="sng" algn="ctr">
                <a:solidFill>
                  <a:srgbClr val="0070C0"/>
                </a:solidFill>
                <a:round/>
              </a:ln>
              <a:effectLst/>
            </c:spPr>
          </c:errBars>
          <c:val>
            <c:numRef>
              <c:f>'Pc &amp;'!$D$20</c:f>
              <c:numCache>
                <c:formatCode>0\ "mg"</c:formatCode>
                <c:ptCount val="1"/>
                <c:pt idx="0">
                  <c:v>#N/A</c:v>
                </c:pt>
              </c:numCache>
            </c:numRef>
          </c:val>
          <c:smooth val="0"/>
          <c:extLst>
            <c:ext xmlns:c16="http://schemas.microsoft.com/office/drawing/2014/chart" uri="{C3380CC4-5D6E-409C-BE32-E72D297353CC}">
              <c16:uniqueId val="{00000001-FC94-40DC-B8EB-8F3D7DE5494B}"/>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&amp;'!$O$17:$Q$17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2-FC94-40DC-B8EB-8F3D7DE5494B}"/>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&amp;'!$R$17:$T$17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3-FC94-40DC-B8EB-8F3D7DE5494B}"/>
            </c:ext>
          </c:extLst>
        </c:ser>
        <c:dLbls>
          <c:dLblPos val="t"/>
          <c:showLegendKey val="0"/>
          <c:showVal val="1"/>
          <c:showCatName val="0"/>
          <c:showSerName val="0"/>
          <c:showPercent val="0"/>
          <c:showBubbleSize val="0"/>
        </c:dLbls>
        <c:marker val="1"/>
        <c:smooth val="0"/>
        <c:axId val="211059840"/>
        <c:axId val="211061376"/>
      </c:lineChart>
      <c:dateAx>
        <c:axId val="21105984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061376"/>
        <c:crosses val="autoZero"/>
        <c:auto val="0"/>
        <c:lblOffset val="100"/>
        <c:baseTimeUnit val="days"/>
        <c:majorUnit val="1"/>
      </c:dateAx>
      <c:valAx>
        <c:axId val="211061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1889972711074134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05984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5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8.5059789137033145E-2"/>
                  <c:y val="-0.1564941168011422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38-4D86-A06C-B20BE7E55C8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&amp;'!$E$22</c:f>
                <c:numCache>
                  <c:formatCode>General</c:formatCode>
                  <c:ptCount val="1"/>
                  <c:pt idx="0">
                    <c:v>83</c:v>
                  </c:pt>
                </c:numCache>
              </c:numRef>
            </c:plus>
            <c:minus>
              <c:numRef>
                <c:f>'Pc &amp;'!$E$22</c:f>
                <c:numCache>
                  <c:formatCode>General</c:formatCode>
                  <c:ptCount val="1"/>
                  <c:pt idx="0">
                    <c:v>83</c:v>
                  </c:pt>
                </c:numCache>
              </c:numRef>
            </c:minus>
            <c:spPr>
              <a:noFill/>
              <a:ln w="22225" cap="flat" cmpd="sng" algn="ctr">
                <a:solidFill>
                  <a:srgbClr val="0070C0"/>
                </a:solidFill>
                <a:round/>
              </a:ln>
              <a:effectLst/>
            </c:spPr>
          </c:errBars>
          <c:val>
            <c:numRef>
              <c:f>'Pc &amp;'!$D$22</c:f>
              <c:numCache>
                <c:formatCode>0\ "mg"</c:formatCode>
                <c:ptCount val="1"/>
                <c:pt idx="0">
                  <c:v>#N/A</c:v>
                </c:pt>
              </c:numCache>
            </c:numRef>
          </c:val>
          <c:smooth val="0"/>
          <c:extLst>
            <c:ext xmlns:c16="http://schemas.microsoft.com/office/drawing/2014/chart" uri="{C3380CC4-5D6E-409C-BE32-E72D297353CC}">
              <c16:uniqueId val="{00000001-618D-4672-B295-C85A2AAF7F6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&amp;'!$O$18:$Q$18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2-618D-4672-B295-C85A2AAF7F6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&amp;'!$R$18:$T$18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3-618D-4672-B295-C85A2AAF7F68}"/>
            </c:ext>
          </c:extLst>
        </c:ser>
        <c:dLbls>
          <c:dLblPos val="t"/>
          <c:showLegendKey val="0"/>
          <c:showVal val="1"/>
          <c:showCatName val="0"/>
          <c:showSerName val="0"/>
          <c:showPercent val="0"/>
          <c:showBubbleSize val="0"/>
        </c:dLbls>
        <c:marker val="1"/>
        <c:smooth val="0"/>
        <c:axId val="211110912"/>
        <c:axId val="211112704"/>
      </c:lineChart>
      <c:dateAx>
        <c:axId val="21111091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112704"/>
        <c:crosses val="autoZero"/>
        <c:auto val="0"/>
        <c:lblOffset val="100"/>
        <c:baseTimeUnit val="days"/>
        <c:majorUnit val="1"/>
      </c:dateAx>
      <c:valAx>
        <c:axId val="21111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0.108259076458473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11091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10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0.12039572056076257"/>
                  <c:y val="1.3094033599202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F9-484D-93F5-80251483D68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&amp;'!$E$23</c:f>
                <c:numCache>
                  <c:formatCode>General</c:formatCode>
                  <c:ptCount val="1"/>
                  <c:pt idx="0">
                    <c:v>0.17</c:v>
                  </c:pt>
                </c:numCache>
              </c:numRef>
            </c:plus>
            <c:minus>
              <c:numRef>
                <c:f>'Pc &amp;'!$E$23</c:f>
                <c:numCache>
                  <c:formatCode>General</c:formatCode>
                  <c:ptCount val="1"/>
                  <c:pt idx="0">
                    <c:v>0.17</c:v>
                  </c:pt>
                </c:numCache>
              </c:numRef>
            </c:minus>
            <c:spPr>
              <a:noFill/>
              <a:ln w="22225" cap="flat" cmpd="sng" algn="ctr">
                <a:solidFill>
                  <a:srgbClr val="0070C0"/>
                </a:solidFill>
                <a:round/>
              </a:ln>
              <a:effectLst/>
            </c:spPr>
          </c:errBars>
          <c:val>
            <c:numRef>
              <c:f>'Pc &amp;'!$D$23</c:f>
              <c:numCache>
                <c:formatCode>0.00\ "g"</c:formatCode>
                <c:ptCount val="1"/>
                <c:pt idx="0">
                  <c:v>#N/A</c:v>
                </c:pt>
              </c:numCache>
            </c:numRef>
          </c:val>
          <c:smooth val="0"/>
          <c:extLst>
            <c:ext xmlns:c16="http://schemas.microsoft.com/office/drawing/2014/chart" uri="{C3380CC4-5D6E-409C-BE32-E72D297353CC}">
              <c16:uniqueId val="{00000001-B906-4CBA-8A5C-515724D7D910}"/>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&amp;'!$O$19:$Q$19</c:f>
              <c:numCache>
                <c:formatCode>0.00</c:formatCode>
                <c:ptCount val="3"/>
                <c:pt idx="0">
                  <c:v>0.5</c:v>
                </c:pt>
                <c:pt idx="1">
                  <c:v>0.5</c:v>
                </c:pt>
                <c:pt idx="2">
                  <c:v>0.5</c:v>
                </c:pt>
              </c:numCache>
            </c:numRef>
          </c:val>
          <c:smooth val="0"/>
          <c:extLst>
            <c:ext xmlns:c16="http://schemas.microsoft.com/office/drawing/2014/chart" uri="{C3380CC4-5D6E-409C-BE32-E72D297353CC}">
              <c16:uniqueId val="{00000002-B906-4CBA-8A5C-515724D7D910}"/>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&amp;'!$R$19:$T$19</c:f>
              <c:numCache>
                <c:formatCode>0.00</c:formatCode>
                <c:ptCount val="3"/>
                <c:pt idx="0">
                  <c:v>-0.5</c:v>
                </c:pt>
                <c:pt idx="1">
                  <c:v>-0.5</c:v>
                </c:pt>
                <c:pt idx="2">
                  <c:v>-0.5</c:v>
                </c:pt>
              </c:numCache>
            </c:numRef>
          </c:val>
          <c:smooth val="0"/>
          <c:extLst>
            <c:ext xmlns:c16="http://schemas.microsoft.com/office/drawing/2014/chart" uri="{C3380CC4-5D6E-409C-BE32-E72D297353CC}">
              <c16:uniqueId val="{00000003-B906-4CBA-8A5C-515724D7D910}"/>
            </c:ext>
          </c:extLst>
        </c:ser>
        <c:dLbls>
          <c:dLblPos val="t"/>
          <c:showLegendKey val="0"/>
          <c:showVal val="1"/>
          <c:showCatName val="0"/>
          <c:showSerName val="0"/>
          <c:showPercent val="0"/>
          <c:showBubbleSize val="0"/>
        </c:dLbls>
        <c:marker val="1"/>
        <c:smooth val="0"/>
        <c:axId val="211682816"/>
        <c:axId val="211684352"/>
      </c:lineChart>
      <c:dateAx>
        <c:axId val="2116828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684352"/>
        <c:crosses val="autoZero"/>
        <c:auto val="0"/>
        <c:lblOffset val="100"/>
        <c:baseTimeUnit val="days"/>
        <c:majorUnit val="1"/>
      </c:dateAx>
      <c:valAx>
        <c:axId val="211684352"/>
        <c:scaling>
          <c:orientation val="minMax"/>
          <c:max val="0.70000000000000007"/>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5883167301333066E-2"/>
              <c:y val="0.134349561135449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68281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20 k</a:t>
            </a:r>
            <a:r>
              <a:rPr lang="en-US"/>
              <a:t>g @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685184056755712E-2"/>
                  <c:y val="-0.1564941168011422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FB0-A1FC-A334DBC9A4D2}"/>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&amp;'!$E$26</c:f>
                <c:numCache>
                  <c:formatCode>General</c:formatCode>
                  <c:ptCount val="1"/>
                  <c:pt idx="0">
                    <c:v>0.33</c:v>
                  </c:pt>
                </c:numCache>
              </c:numRef>
            </c:plus>
            <c:minus>
              <c:numRef>
                <c:f>'Pc &amp;'!$E$26</c:f>
                <c:numCache>
                  <c:formatCode>General</c:formatCode>
                  <c:ptCount val="1"/>
                  <c:pt idx="0">
                    <c:v>0.33</c:v>
                  </c:pt>
                </c:numCache>
              </c:numRef>
            </c:minus>
            <c:spPr>
              <a:noFill/>
              <a:ln w="22225" cap="flat" cmpd="sng" algn="ctr">
                <a:solidFill>
                  <a:srgbClr val="0070C0"/>
                </a:solidFill>
                <a:round/>
              </a:ln>
              <a:effectLst/>
            </c:spPr>
          </c:errBars>
          <c:val>
            <c:numRef>
              <c:f>'Pc &amp;'!$D$26</c:f>
              <c:numCache>
                <c:formatCode>0.00\ "g"</c:formatCode>
                <c:ptCount val="1"/>
                <c:pt idx="0">
                  <c:v>#N/A</c:v>
                </c:pt>
              </c:numCache>
            </c:numRef>
          </c:val>
          <c:smooth val="0"/>
          <c:extLst>
            <c:ext xmlns:c16="http://schemas.microsoft.com/office/drawing/2014/chart" uri="{C3380CC4-5D6E-409C-BE32-E72D297353CC}">
              <c16:uniqueId val="{00000001-ED23-4877-B7A6-595D04220879}"/>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&amp;'!$O$20:$Q$20</c:f>
              <c:numCache>
                <c:formatCode>General</c:formatCode>
                <c:ptCount val="3"/>
                <c:pt idx="0">
                  <c:v>1</c:v>
                </c:pt>
                <c:pt idx="1">
                  <c:v>1</c:v>
                </c:pt>
                <c:pt idx="2">
                  <c:v>1</c:v>
                </c:pt>
              </c:numCache>
            </c:numRef>
          </c:val>
          <c:smooth val="0"/>
          <c:extLst>
            <c:ext xmlns:c16="http://schemas.microsoft.com/office/drawing/2014/chart" uri="{C3380CC4-5D6E-409C-BE32-E72D297353CC}">
              <c16:uniqueId val="{00000002-ED23-4877-B7A6-595D04220879}"/>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&amp;'!$R$20:$T$20</c:f>
              <c:numCache>
                <c:formatCode>General</c:formatCode>
                <c:ptCount val="3"/>
                <c:pt idx="0">
                  <c:v>-1</c:v>
                </c:pt>
                <c:pt idx="1">
                  <c:v>-1</c:v>
                </c:pt>
                <c:pt idx="2">
                  <c:v>-1</c:v>
                </c:pt>
              </c:numCache>
            </c:numRef>
          </c:val>
          <c:smooth val="0"/>
          <c:extLst>
            <c:ext xmlns:c16="http://schemas.microsoft.com/office/drawing/2014/chart" uri="{C3380CC4-5D6E-409C-BE32-E72D297353CC}">
              <c16:uniqueId val="{00000003-ED23-4877-B7A6-595D04220879}"/>
            </c:ext>
          </c:extLst>
        </c:ser>
        <c:dLbls>
          <c:dLblPos val="t"/>
          <c:showLegendKey val="0"/>
          <c:showVal val="1"/>
          <c:showCatName val="0"/>
          <c:showSerName val="0"/>
          <c:showPercent val="0"/>
          <c:showBubbleSize val="0"/>
        </c:dLbls>
        <c:marker val="1"/>
        <c:smooth val="0"/>
        <c:axId val="211754368"/>
        <c:axId val="211764352"/>
      </c:lineChart>
      <c:dateAx>
        <c:axId val="21175436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764352"/>
        <c:crosses val="autoZero"/>
        <c:auto val="0"/>
        <c:lblOffset val="100"/>
        <c:baseTimeUnit val="days"/>
        <c:majorUnit val="1"/>
      </c:dateAx>
      <c:valAx>
        <c:axId val="211764352"/>
        <c:scaling>
          <c:orientation val="minMax"/>
          <c:max val="1.3"/>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786275107210986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75436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&amp;'!$A$127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5.8165771231662076E-2"/>
                  <c:y val="-0.379271084912055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&amp;'!$F$127:$F$129</c:f>
              <c:numCache>
                <c:formatCode>General</c:formatCode>
                <c:ptCount val="3"/>
                <c:pt idx="0">
                  <c:v>598.03200000000004</c:v>
                </c:pt>
                <c:pt idx="1">
                  <c:v>752.71299999999997</c:v>
                </c:pt>
                <c:pt idx="2" formatCode="0.000">
                  <c:v>848.5</c:v>
                </c:pt>
              </c:numCache>
            </c:numRef>
          </c:xVal>
          <c:yVal>
            <c:numRef>
              <c:f>'DATOS &amp;'!$H$127:$H$129</c:f>
              <c:numCache>
                <c:formatCode>0.000</c:formatCode>
                <c:ptCount val="3"/>
                <c:pt idx="0">
                  <c:v>1.534</c:v>
                </c:pt>
                <c:pt idx="1">
                  <c:v>1.0549999999999999</c:v>
                </c:pt>
                <c:pt idx="2">
                  <c:v>0.77800000000000002</c:v>
                </c:pt>
              </c:numCache>
            </c:numRef>
          </c:yVal>
          <c:smooth val="0"/>
          <c:extLs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6208384"/>
        <c:axId val="206214272"/>
      </c:scatterChart>
      <c:valAx>
        <c:axId val="206208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214272"/>
        <c:crosses val="autoZero"/>
        <c:crossBetween val="midCat"/>
      </c:valAx>
      <c:valAx>
        <c:axId val="2062142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208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 *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4.0891117116168212E-2"/>
                  <c:y val="-0.1636140665873449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4E-443A-A7EF-1505B9FFDEE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[2]Pc!$G$11</c:f>
                <c:numCache>
                  <c:formatCode>General</c:formatCode>
                  <c:ptCount val="1"/>
                  <c:pt idx="0">
                    <c:v>0.4</c:v>
                  </c:pt>
                </c:numCache>
              </c:numRef>
            </c:plus>
            <c:minus>
              <c:numRef>
                <c:f>[2]Pc!$G$11</c:f>
                <c:numCache>
                  <c:formatCode>General</c:formatCode>
                  <c:ptCount val="1"/>
                  <c:pt idx="0">
                    <c:v>0.4</c:v>
                  </c:pt>
                </c:numCache>
              </c:numRef>
            </c:minus>
            <c:spPr>
              <a:noFill/>
              <a:ln w="22225" cap="flat" cmpd="sng" algn="ctr">
                <a:solidFill>
                  <a:srgbClr val="0070C0"/>
                </a:solidFill>
                <a:round/>
              </a:ln>
              <a:effectLst/>
            </c:spPr>
          </c:errBars>
          <c:val>
            <c:numRef>
              <c:f>'Pc &amp;'!$D$9</c:f>
              <c:numCache>
                <c:formatCode>0.00\ "mg"</c:formatCode>
                <c:ptCount val="1"/>
                <c:pt idx="0">
                  <c:v>#N/A</c:v>
                </c:pt>
              </c:numCache>
            </c:numRef>
          </c:val>
          <c:smooth val="0"/>
          <c:extLst>
            <c:ext xmlns:c16="http://schemas.microsoft.com/office/drawing/2014/chart" uri="{C3380CC4-5D6E-409C-BE32-E72D297353CC}">
              <c16:uniqueId val="{00000000-404E-443A-A7EF-1505B9FFDEE0}"/>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&amp;'!$O$8:$Q$8</c:f>
              <c:numCache>
                <c:formatCode>General</c:formatCode>
                <c:ptCount val="3"/>
                <c:pt idx="0">
                  <c:v>1.2</c:v>
                </c:pt>
                <c:pt idx="1">
                  <c:v>1.2</c:v>
                </c:pt>
                <c:pt idx="2">
                  <c:v>1.2</c:v>
                </c:pt>
              </c:numCache>
            </c:numRef>
          </c:val>
          <c:smooth val="0"/>
          <c:extLst>
            <c:ext xmlns:c16="http://schemas.microsoft.com/office/drawing/2014/chart" uri="{C3380CC4-5D6E-409C-BE32-E72D297353CC}">
              <c16:uniqueId val="{00000001-404E-443A-A7EF-1505B9FFDEE0}"/>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&amp;'!$R$8:$T$8</c:f>
              <c:numCache>
                <c:formatCode>General</c:formatCode>
                <c:ptCount val="3"/>
                <c:pt idx="0">
                  <c:v>-1.2</c:v>
                </c:pt>
                <c:pt idx="1">
                  <c:v>-1.2</c:v>
                </c:pt>
                <c:pt idx="2">
                  <c:v>-1.2</c:v>
                </c:pt>
              </c:numCache>
            </c:numRef>
          </c:val>
          <c:smooth val="0"/>
          <c:extLst>
            <c:ext xmlns:c16="http://schemas.microsoft.com/office/drawing/2014/chart" uri="{C3380CC4-5D6E-409C-BE32-E72D297353CC}">
              <c16:uniqueId val="{00000002-404E-443A-A7EF-1505B9FFDEE0}"/>
            </c:ext>
          </c:extLst>
        </c:ser>
        <c:dLbls>
          <c:dLblPos val="t"/>
          <c:showLegendKey val="0"/>
          <c:showVal val="1"/>
          <c:showCatName val="0"/>
          <c:showSerName val="0"/>
          <c:showPercent val="0"/>
          <c:showBubbleSize val="0"/>
        </c:dLbls>
        <c:marker val="1"/>
        <c:smooth val="0"/>
        <c:axId val="211798272"/>
        <c:axId val="140115968"/>
      </c:lineChart>
      <c:dateAx>
        <c:axId val="21179827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115968"/>
        <c:crosses val="autoZero"/>
        <c:auto val="0"/>
        <c:lblOffset val="100"/>
        <c:baseTimeUnit val="days"/>
        <c:majorUnit val="1"/>
      </c:dateAx>
      <c:valAx>
        <c:axId val="140115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179827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a:t>
            </a:r>
            <a:r>
              <a:rPr lang="en-US" baseline="0"/>
              <a:t> * </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6.6102064542243891E-2"/>
                  <c:y val="-9.34153605440597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B2-4FEB-A916-BE64AD35233A}"/>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[2]Pc!$G$14</c:f>
                <c:numCache>
                  <c:formatCode>General</c:formatCode>
                  <c:ptCount val="1"/>
                  <c:pt idx="0">
                    <c:v>0.8</c:v>
                  </c:pt>
                </c:numCache>
              </c:numRef>
            </c:plus>
            <c:minus>
              <c:numRef>
                <c:f>[2]Pc!$G$14</c:f>
                <c:numCache>
                  <c:formatCode>General</c:formatCode>
                  <c:ptCount val="1"/>
                  <c:pt idx="0">
                    <c:v>0.8</c:v>
                  </c:pt>
                </c:numCache>
              </c:numRef>
            </c:minus>
            <c:spPr>
              <a:noFill/>
              <a:ln w="22225" cap="flat" cmpd="sng" algn="ctr">
                <a:solidFill>
                  <a:srgbClr val="0070C0"/>
                </a:solidFill>
                <a:round/>
              </a:ln>
              <a:effectLst/>
            </c:spPr>
          </c:errBars>
          <c:val>
            <c:numRef>
              <c:f>'Pc &amp;'!$D$13</c:f>
              <c:numCache>
                <c:formatCode>0.00\ "mg"</c:formatCode>
                <c:ptCount val="1"/>
                <c:pt idx="0">
                  <c:v>#N/A</c:v>
                </c:pt>
              </c:numCache>
            </c:numRef>
          </c:val>
          <c:smooth val="0"/>
          <c:extLst>
            <c:ext xmlns:c16="http://schemas.microsoft.com/office/drawing/2014/chart" uri="{C3380CC4-5D6E-409C-BE32-E72D297353CC}">
              <c16:uniqueId val="{00000000-36B2-4FEB-A916-BE64AD35233A}"/>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&amp;'!$O$11:$Q$11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1-36B2-4FEB-A916-BE64AD35233A}"/>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&amp;'!$R$11:$T$11</c:f>
              <c:numCache>
                <c:formatCode>General</c:formatCode>
                <c:ptCount val="3"/>
                <c:pt idx="0">
                  <c:v>-2.5</c:v>
                </c:pt>
                <c:pt idx="1">
                  <c:v>-2.5</c:v>
                </c:pt>
                <c:pt idx="2">
                  <c:v>-2.5</c:v>
                </c:pt>
              </c:numCache>
            </c:numRef>
          </c:val>
          <c:smooth val="0"/>
          <c:extLst>
            <c:ext xmlns:c16="http://schemas.microsoft.com/office/drawing/2014/chart" uri="{C3380CC4-5D6E-409C-BE32-E72D297353CC}">
              <c16:uniqueId val="{00000002-36B2-4FEB-A916-BE64AD35233A}"/>
            </c:ext>
          </c:extLst>
        </c:ser>
        <c:dLbls>
          <c:dLblPos val="t"/>
          <c:showLegendKey val="0"/>
          <c:showVal val="1"/>
          <c:showCatName val="0"/>
          <c:showSerName val="0"/>
          <c:showPercent val="0"/>
          <c:showBubbleSize val="0"/>
        </c:dLbls>
        <c:marker val="1"/>
        <c:smooth val="0"/>
        <c:axId val="140165504"/>
        <c:axId val="140167040"/>
      </c:lineChart>
      <c:dateAx>
        <c:axId val="14016550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167040"/>
        <c:crosses val="autoZero"/>
        <c:auto val="0"/>
        <c:lblOffset val="100"/>
        <c:baseTimeUnit val="days"/>
        <c:majorUnit val="1"/>
      </c:dateAx>
      <c:valAx>
        <c:axId val="140167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165504"/>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200 * 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8452226463766591E-2"/>
                  <c:y val="-0.1180080323151580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BB-4C48-B101-471900CA74E3}"/>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[2]Pc!$G$17</c:f>
                <c:numCache>
                  <c:formatCode>General</c:formatCode>
                  <c:ptCount val="1"/>
                  <c:pt idx="0">
                    <c:v>3</c:v>
                  </c:pt>
                </c:numCache>
              </c:numRef>
            </c:plus>
            <c:minus>
              <c:numRef>
                <c:f>[2]Pc!$G$17</c:f>
                <c:numCache>
                  <c:formatCode>General</c:formatCode>
                  <c:ptCount val="1"/>
                  <c:pt idx="0">
                    <c:v>3</c:v>
                  </c:pt>
                </c:numCache>
              </c:numRef>
            </c:minus>
            <c:spPr>
              <a:noFill/>
              <a:ln w="22225" cap="flat" cmpd="sng" algn="ctr">
                <a:solidFill>
                  <a:srgbClr val="0070C0"/>
                </a:solidFill>
                <a:round/>
              </a:ln>
              <a:effectLst/>
            </c:spPr>
          </c:errBars>
          <c:val>
            <c:numRef>
              <c:f>'Pc &amp;'!$D$17</c:f>
              <c:numCache>
                <c:formatCode>0.0\ "mg"</c:formatCode>
                <c:ptCount val="1"/>
                <c:pt idx="0">
                  <c:v>#N/A</c:v>
                </c:pt>
              </c:numCache>
            </c:numRef>
          </c:val>
          <c:smooth val="0"/>
          <c:extLst>
            <c:ext xmlns:c16="http://schemas.microsoft.com/office/drawing/2014/chart" uri="{C3380CC4-5D6E-409C-BE32-E72D297353CC}">
              <c16:uniqueId val="{00000000-56BB-4C48-B101-471900CA74E3}"/>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&amp;'!$O$14:$Q$14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1-56BB-4C48-B101-471900CA74E3}"/>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&amp;'!$R$14:$T$14</c:f>
              <c:numCache>
                <c:formatCode>General</c:formatCode>
                <c:ptCount val="3"/>
                <c:pt idx="0">
                  <c:v>-10</c:v>
                </c:pt>
                <c:pt idx="1">
                  <c:v>-10</c:v>
                </c:pt>
                <c:pt idx="2">
                  <c:v>-10</c:v>
                </c:pt>
              </c:numCache>
            </c:numRef>
          </c:val>
          <c:smooth val="0"/>
          <c:extLst>
            <c:ext xmlns:c16="http://schemas.microsoft.com/office/drawing/2014/chart" uri="{C3380CC4-5D6E-409C-BE32-E72D297353CC}">
              <c16:uniqueId val="{00000002-56BB-4C48-B101-471900CA74E3}"/>
            </c:ext>
          </c:extLst>
        </c:ser>
        <c:dLbls>
          <c:dLblPos val="t"/>
          <c:showLegendKey val="0"/>
          <c:showVal val="1"/>
          <c:showCatName val="0"/>
          <c:showSerName val="0"/>
          <c:showPercent val="0"/>
          <c:showBubbleSize val="0"/>
        </c:dLbls>
        <c:marker val="1"/>
        <c:smooth val="0"/>
        <c:axId val="207154176"/>
        <c:axId val="140308480"/>
      </c:lineChart>
      <c:dateAx>
        <c:axId val="20715417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308480"/>
        <c:crosses val="autoZero"/>
        <c:auto val="0"/>
        <c:lblOffset val="100"/>
        <c:baseTimeUnit val="days"/>
        <c:majorUnit val="1"/>
      </c:dateAx>
      <c:valAx>
        <c:axId val="14030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2.3869556481850931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715417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2 * k</a:t>
            </a:r>
            <a:r>
              <a:rPr lang="en-US"/>
              <a:t>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&amp;'!$D$20</c:f>
              <c:strCache>
                <c:ptCount val="1"/>
                <c:pt idx="0">
                  <c:v>#N/D</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6657026810725542E-3"/>
                  <c:y val="-0.169539359139630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6F-4544-8FC2-7C95B4CE2953}"/>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[2]Pc!$G$20</c:f>
                <c:numCache>
                  <c:formatCode>General</c:formatCode>
                  <c:ptCount val="1"/>
                  <c:pt idx="0">
                    <c:v>30</c:v>
                  </c:pt>
                </c:numCache>
              </c:numRef>
            </c:plus>
            <c:minus>
              <c:numRef>
                <c:f>[2]Pc!$G$20</c:f>
                <c:numCache>
                  <c:formatCode>General</c:formatCode>
                  <c:ptCount val="1"/>
                  <c:pt idx="0">
                    <c:v>30</c:v>
                  </c:pt>
                </c:numCache>
              </c:numRef>
            </c:minus>
            <c:spPr>
              <a:noFill/>
              <a:ln w="22225" cap="flat" cmpd="sng" algn="ctr">
                <a:solidFill>
                  <a:srgbClr val="0070C0"/>
                </a:solidFill>
                <a:round/>
              </a:ln>
              <a:effectLst/>
            </c:spPr>
          </c:errBars>
          <c:val>
            <c:numRef>
              <c:f>'Pc &amp;'!$D$21</c:f>
              <c:numCache>
                <c:formatCode>0\ "mg"</c:formatCode>
                <c:ptCount val="1"/>
                <c:pt idx="0">
                  <c:v>#N/A</c:v>
                </c:pt>
              </c:numCache>
            </c:numRef>
          </c:val>
          <c:smooth val="0"/>
          <c:extLst>
            <c:ext xmlns:c16="http://schemas.microsoft.com/office/drawing/2014/chart" uri="{C3380CC4-5D6E-409C-BE32-E72D297353CC}">
              <c16:uniqueId val="{00000001-816F-4544-8FC2-7C95B4CE2953}"/>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&amp;'!$O$17:$Q$17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2-816F-4544-8FC2-7C95B4CE2953}"/>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&amp;'!$R$17:$T$17</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3-816F-4544-8FC2-7C95B4CE2953}"/>
            </c:ext>
          </c:extLst>
        </c:ser>
        <c:dLbls>
          <c:dLblPos val="t"/>
          <c:showLegendKey val="0"/>
          <c:showVal val="1"/>
          <c:showCatName val="0"/>
          <c:showSerName val="0"/>
          <c:showPercent val="0"/>
          <c:showBubbleSize val="0"/>
        </c:dLbls>
        <c:marker val="1"/>
        <c:smooth val="0"/>
        <c:axId val="140218752"/>
        <c:axId val="140220288"/>
      </c:lineChart>
      <c:dateAx>
        <c:axId val="1402187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220288"/>
        <c:crosses val="autoZero"/>
        <c:auto val="0"/>
        <c:lblOffset val="100"/>
        <c:baseTimeUnit val="days"/>
        <c:majorUnit val="1"/>
      </c:dateAx>
      <c:valAx>
        <c:axId val="14022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1889972711074134E-2"/>
              <c:y val="0.121304318796961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 &quot;m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218752"/>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5 k</a:t>
            </a:r>
            <a:r>
              <a:rPr lang="en-US"/>
              <a:t>g @</a:t>
            </a:r>
            <a:r>
              <a:rPr lang="en-US" baseline="0"/>
              <a:t> (C)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6.3042898879498391E-2"/>
                  <c:y val="-9.7790526277945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0A-440B-BD5C-E5955DA01DC8}"/>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&amp;'!$E$24</c:f>
                <c:numCache>
                  <c:formatCode>General</c:formatCode>
                  <c:ptCount val="1"/>
                  <c:pt idx="0">
                    <c:v>83</c:v>
                  </c:pt>
                </c:numCache>
              </c:numRef>
            </c:plus>
            <c:minus>
              <c:numRef>
                <c:f>'Pc &amp;'!$E$24</c:f>
                <c:numCache>
                  <c:formatCode>General</c:formatCode>
                  <c:ptCount val="1"/>
                  <c:pt idx="0">
                    <c:v>83</c:v>
                  </c:pt>
                </c:numCache>
              </c:numRef>
            </c:minus>
            <c:spPr>
              <a:noFill/>
              <a:ln w="22225" cap="flat" cmpd="sng" algn="ctr">
                <a:solidFill>
                  <a:srgbClr val="0070C0"/>
                </a:solidFill>
                <a:round/>
              </a:ln>
              <a:effectLst/>
            </c:spPr>
          </c:errBars>
          <c:val>
            <c:numRef>
              <c:f>'Pc &amp;'!$D$24</c:f>
              <c:numCache>
                <c:formatCode>0.00\ "g"</c:formatCode>
                <c:ptCount val="1"/>
                <c:pt idx="0">
                  <c:v>#N/A</c:v>
                </c:pt>
              </c:numCache>
            </c:numRef>
          </c:val>
          <c:smooth val="0"/>
          <c:extLst>
            <c:ext xmlns:c16="http://schemas.microsoft.com/office/drawing/2014/chart" uri="{C3380CC4-5D6E-409C-BE32-E72D297353CC}">
              <c16:uniqueId val="{00000000-E50A-440B-BD5C-E5955DA01DC8}"/>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&amp;'!$O$18:$Q$18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1-E50A-440B-BD5C-E5955DA01DC8}"/>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&amp;'!$R$18:$T$18</c:f>
              <c:numCache>
                <c:formatCode>General</c:formatCode>
                <c:ptCount val="3"/>
                <c:pt idx="0">
                  <c:v>-250</c:v>
                </c:pt>
                <c:pt idx="1">
                  <c:v>-250</c:v>
                </c:pt>
                <c:pt idx="2">
                  <c:v>-250</c:v>
                </c:pt>
              </c:numCache>
            </c:numRef>
          </c:val>
          <c:smooth val="0"/>
          <c:extLst>
            <c:ext xmlns:c16="http://schemas.microsoft.com/office/drawing/2014/chart" uri="{C3380CC4-5D6E-409C-BE32-E72D297353CC}">
              <c16:uniqueId val="{00000002-E50A-440B-BD5C-E5955DA01DC8}"/>
            </c:ext>
          </c:extLst>
        </c:ser>
        <c:dLbls>
          <c:dLblPos val="t"/>
          <c:showLegendKey val="0"/>
          <c:showVal val="1"/>
          <c:showCatName val="0"/>
          <c:showSerName val="0"/>
          <c:showPercent val="0"/>
          <c:showBubbleSize val="0"/>
        </c:dLbls>
        <c:marker val="1"/>
        <c:smooth val="0"/>
        <c:axId val="140470528"/>
        <c:axId val="140476416"/>
      </c:lineChart>
      <c:dateAx>
        <c:axId val="14047052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476416"/>
        <c:crosses val="autoZero"/>
        <c:auto val="0"/>
        <c:lblOffset val="100"/>
        <c:baseTimeUnit val="days"/>
        <c:majorUnit val="1"/>
      </c:dateAx>
      <c:valAx>
        <c:axId val="140476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876361891592E-2"/>
              <c:y val="0.108259076458473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470528"/>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aseline="0"/>
              <a:t>10 k</a:t>
            </a:r>
            <a:r>
              <a:rPr lang="en-US"/>
              <a:t>g @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&amp;'!$D$6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&amp;'!$E$25</c:f>
                <c:numCache>
                  <c:formatCode>General</c:formatCode>
                  <c:ptCount val="1"/>
                  <c:pt idx="0">
                    <c:v>0.17</c:v>
                  </c:pt>
                </c:numCache>
              </c:numRef>
            </c:plus>
            <c:minus>
              <c:numRef>
                <c:f>'Pc &amp;'!$E$25</c:f>
                <c:numCache>
                  <c:formatCode>General</c:formatCode>
                  <c:ptCount val="1"/>
                  <c:pt idx="0">
                    <c:v>0.17</c:v>
                  </c:pt>
                </c:numCache>
              </c:numRef>
            </c:minus>
            <c:spPr>
              <a:noFill/>
              <a:ln w="22225" cap="flat" cmpd="sng" algn="ctr">
                <a:solidFill>
                  <a:srgbClr val="0070C0"/>
                </a:solidFill>
                <a:round/>
              </a:ln>
              <a:effectLst/>
            </c:spPr>
          </c:errBars>
          <c:val>
            <c:numRef>
              <c:f>'Pc &amp;'!$D$25</c:f>
              <c:numCache>
                <c:formatCode>0.00\ "g"</c:formatCode>
                <c:ptCount val="1"/>
                <c:pt idx="0">
                  <c:v>#N/A</c:v>
                </c:pt>
              </c:numCache>
            </c:numRef>
          </c:val>
          <c:smooth val="0"/>
          <c:extLst>
            <c:ext xmlns:c16="http://schemas.microsoft.com/office/drawing/2014/chart" uri="{C3380CC4-5D6E-409C-BE32-E72D297353CC}">
              <c16:uniqueId val="{00000001-983C-48BC-BBD8-98A3C31AE3EF}"/>
            </c:ext>
          </c:extLst>
        </c:ser>
        <c:ser>
          <c:idx val="1"/>
          <c:order val="1"/>
          <c:tx>
            <c:strRef>
              <c:f>'Pc &amp;'!$O$6</c:f>
              <c:strCache>
                <c:ptCount val="1"/>
                <c:pt idx="0">
                  <c:v> ± EMP</c:v>
                </c:pt>
              </c:strCache>
            </c:strRef>
          </c:tx>
          <c:spPr>
            <a:ln w="28575" cap="rnd">
              <a:solidFill>
                <a:srgbClr val="FF0000"/>
              </a:solidFill>
              <a:round/>
            </a:ln>
            <a:effectLst/>
          </c:spPr>
          <c:marker>
            <c:symbol val="none"/>
          </c:marker>
          <c:dLbls>
            <c:delete val="1"/>
          </c:dLbls>
          <c:val>
            <c:numRef>
              <c:f>'Pc &amp;'!$O$19:$Q$19</c:f>
              <c:numCache>
                <c:formatCode>0.00</c:formatCode>
                <c:ptCount val="3"/>
                <c:pt idx="0">
                  <c:v>0.5</c:v>
                </c:pt>
                <c:pt idx="1">
                  <c:v>0.5</c:v>
                </c:pt>
                <c:pt idx="2">
                  <c:v>0.5</c:v>
                </c:pt>
              </c:numCache>
            </c:numRef>
          </c:val>
          <c:smooth val="0"/>
          <c:extLst>
            <c:ext xmlns:c16="http://schemas.microsoft.com/office/drawing/2014/chart" uri="{C3380CC4-5D6E-409C-BE32-E72D297353CC}">
              <c16:uniqueId val="{00000002-983C-48BC-BBD8-98A3C31AE3EF}"/>
            </c:ext>
          </c:extLst>
        </c:ser>
        <c:ser>
          <c:idx val="2"/>
          <c:order val="2"/>
          <c:tx>
            <c:strRef>
              <c:f>'Pc &amp;'!$R$6</c:f>
              <c:strCache>
                <c:ptCount val="1"/>
                <c:pt idx="0">
                  <c:v> ± EMP</c:v>
                </c:pt>
              </c:strCache>
            </c:strRef>
          </c:tx>
          <c:spPr>
            <a:ln w="28575" cap="rnd">
              <a:solidFill>
                <a:srgbClr val="FF0000"/>
              </a:solidFill>
              <a:round/>
            </a:ln>
            <a:effectLst/>
          </c:spPr>
          <c:marker>
            <c:symbol val="none"/>
          </c:marker>
          <c:dLbls>
            <c:delete val="1"/>
          </c:dLbls>
          <c:val>
            <c:numRef>
              <c:f>'Pc &amp;'!$R$19:$T$19</c:f>
              <c:numCache>
                <c:formatCode>0.00</c:formatCode>
                <c:ptCount val="3"/>
                <c:pt idx="0">
                  <c:v>-0.5</c:v>
                </c:pt>
                <c:pt idx="1">
                  <c:v>-0.5</c:v>
                </c:pt>
                <c:pt idx="2">
                  <c:v>-0.5</c:v>
                </c:pt>
              </c:numCache>
            </c:numRef>
          </c:val>
          <c:smooth val="0"/>
          <c:extLst>
            <c:ext xmlns:c16="http://schemas.microsoft.com/office/drawing/2014/chart" uri="{C3380CC4-5D6E-409C-BE32-E72D297353CC}">
              <c16:uniqueId val="{00000003-983C-48BC-BBD8-98A3C31AE3EF}"/>
            </c:ext>
          </c:extLst>
        </c:ser>
        <c:dLbls>
          <c:dLblPos val="t"/>
          <c:showLegendKey val="0"/>
          <c:showVal val="1"/>
          <c:showCatName val="0"/>
          <c:showSerName val="0"/>
          <c:showPercent val="0"/>
          <c:showBubbleSize val="0"/>
        </c:dLbls>
        <c:marker val="1"/>
        <c:smooth val="0"/>
        <c:axId val="140312960"/>
        <c:axId val="140314496"/>
      </c:lineChart>
      <c:dateAx>
        <c:axId val="1403129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314496"/>
        <c:crosses val="autoZero"/>
        <c:auto val="0"/>
        <c:lblOffset val="100"/>
        <c:baseTimeUnit val="days"/>
        <c:majorUnit val="1"/>
      </c:dateAx>
      <c:valAx>
        <c:axId val="140314496"/>
        <c:scaling>
          <c:orientation val="minMax"/>
          <c:max val="0.70000000000000007"/>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5883167301333066E-2"/>
              <c:y val="0.134349561135449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 &quot;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0312960"/>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&amp;'!$A$137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&amp;'!$F$137:$F$139</c:f>
              <c:numCache>
                <c:formatCode>General</c:formatCode>
                <c:ptCount val="3"/>
                <c:pt idx="0">
                  <c:v>397.70400000000001</c:v>
                </c:pt>
                <c:pt idx="1">
                  <c:v>752.71299999999997</c:v>
                </c:pt>
                <c:pt idx="2" formatCode="0.000">
                  <c:v>1098.79</c:v>
                </c:pt>
              </c:numCache>
            </c:numRef>
          </c:xVal>
          <c:yVal>
            <c:numRef>
              <c:f>'DATOS &amp;'!$H$137:$H$139</c:f>
              <c:numCache>
                <c:formatCode>#,##0.000</c:formatCode>
                <c:ptCount val="3"/>
                <c:pt idx="0" formatCode="#,##0.00">
                  <c:v>2.25</c:v>
                </c:pt>
                <c:pt idx="1">
                  <c:v>1.0549999999999999</c:v>
                </c:pt>
                <c:pt idx="2" formatCode="#,##0.00">
                  <c:v>0.84</c:v>
                </c:pt>
              </c:numCache>
            </c:numRef>
          </c:yVal>
          <c:smooth val="0"/>
          <c:extLs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6330496"/>
        <c:axId val="206340480"/>
      </c:scatterChart>
      <c:valAx>
        <c:axId val="206330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40480"/>
        <c:crosses val="autoZero"/>
        <c:crossBetween val="midCat"/>
      </c:valAx>
      <c:valAx>
        <c:axId val="206340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30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&amp;'!$A$134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&amp;'!$F$134:$F$136</c:f>
              <c:numCache>
                <c:formatCode>General</c:formatCode>
                <c:ptCount val="3"/>
                <c:pt idx="0">
                  <c:v>32.4</c:v>
                </c:pt>
                <c:pt idx="1">
                  <c:v>50.2</c:v>
                </c:pt>
                <c:pt idx="2">
                  <c:v>76.099999999999994</c:v>
                </c:pt>
              </c:numCache>
            </c:numRef>
          </c:xVal>
          <c:yVal>
            <c:numRef>
              <c:f>'DATOS &amp;'!$H$134:$H$136</c:f>
              <c:numCache>
                <c:formatCode>#,##0.0</c:formatCode>
                <c:ptCount val="3"/>
                <c:pt idx="0">
                  <c:v>-2.4</c:v>
                </c:pt>
                <c:pt idx="1">
                  <c:v>-0.2</c:v>
                </c:pt>
                <c:pt idx="2">
                  <c:v>3.9</c:v>
                </c:pt>
              </c:numCache>
            </c:numRef>
          </c:yVal>
          <c:smooth val="0"/>
          <c:extLs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6380416"/>
        <c:axId val="206394496"/>
      </c:scatterChart>
      <c:valAx>
        <c:axId val="206380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94496"/>
        <c:crosses val="autoZero"/>
        <c:crossBetween val="midCat"/>
      </c:valAx>
      <c:valAx>
        <c:axId val="206394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80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&amp;'!$A$131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&amp;'!$F$131:$F$133</c:f>
              <c:numCache>
                <c:formatCode>General</c:formatCode>
                <c:ptCount val="3"/>
                <c:pt idx="0" formatCode="0.0">
                  <c:v>15.3</c:v>
                </c:pt>
                <c:pt idx="1">
                  <c:v>24.5</c:v>
                </c:pt>
                <c:pt idx="2">
                  <c:v>29.5</c:v>
                </c:pt>
              </c:numCache>
            </c:numRef>
          </c:xVal>
          <c:yVal>
            <c:numRef>
              <c:f>'DATOS &amp;'!$H$131:$H$133</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6427264"/>
        <c:axId val="206428800"/>
      </c:scatterChart>
      <c:valAx>
        <c:axId val="206427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428800"/>
        <c:crosses val="autoZero"/>
        <c:crossBetween val="midCat"/>
      </c:valAx>
      <c:valAx>
        <c:axId val="206428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427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&amp;'!$A$141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&amp;'!$F$141:$F$143</c:f>
              <c:numCache>
                <c:formatCode>General</c:formatCode>
                <c:ptCount val="3"/>
                <c:pt idx="0" formatCode="0.0">
                  <c:v>15.3</c:v>
                </c:pt>
                <c:pt idx="1">
                  <c:v>24.8</c:v>
                </c:pt>
                <c:pt idx="2">
                  <c:v>29.6</c:v>
                </c:pt>
              </c:numCache>
            </c:numRef>
          </c:xVal>
          <c:yVal>
            <c:numRef>
              <c:f>'DATOS &amp;'!$H$141:$H$143</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6290944"/>
        <c:axId val="206292480"/>
      </c:scatterChart>
      <c:valAx>
        <c:axId val="206290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292480"/>
        <c:crosses val="autoZero"/>
        <c:crossBetween val="midCat"/>
      </c:valAx>
      <c:valAx>
        <c:axId val="206292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290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&amp;'!$A$144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&amp;'!$F$144:$F$146</c:f>
              <c:numCache>
                <c:formatCode>General</c:formatCode>
                <c:ptCount val="3"/>
                <c:pt idx="0">
                  <c:v>32.299999999999997</c:v>
                </c:pt>
                <c:pt idx="1">
                  <c:v>50.6</c:v>
                </c:pt>
                <c:pt idx="2">
                  <c:v>68.599999999999994</c:v>
                </c:pt>
              </c:numCache>
            </c:numRef>
          </c:xVal>
          <c:yVal>
            <c:numRef>
              <c:f>'DATOS &amp;'!$H$144:$H$146</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6027776"/>
        <c:axId val="206033664"/>
      </c:scatterChart>
      <c:valAx>
        <c:axId val="206027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33664"/>
        <c:crosses val="autoZero"/>
        <c:crossBetween val="midCat"/>
      </c:valAx>
      <c:valAx>
        <c:axId val="206033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27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&amp;'!$A$147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&amp;'!$F$147:$F$149</c:f>
              <c:numCache>
                <c:formatCode>General</c:formatCode>
                <c:ptCount val="3"/>
                <c:pt idx="0" formatCode="0.0">
                  <c:v>397.74599999999998</c:v>
                </c:pt>
                <c:pt idx="1">
                  <c:v>752.61900000000003</c:v>
                </c:pt>
                <c:pt idx="2">
                  <c:v>1098.8340000000001</c:v>
                </c:pt>
              </c:numCache>
            </c:numRef>
          </c:xVal>
          <c:yVal>
            <c:numRef>
              <c:f>'DATOS &amp;'!$H$147:$H$149</c:f>
              <c:numCache>
                <c:formatCode>0.000</c:formatCode>
                <c:ptCount val="3"/>
                <c:pt idx="0" formatCode="0.00">
                  <c:v>2.33</c:v>
                </c:pt>
                <c:pt idx="1">
                  <c:v>0.99099999999999999</c:v>
                </c:pt>
                <c:pt idx="2" formatCode="0.00">
                  <c:v>0.74</c:v>
                </c:pt>
              </c:numCache>
            </c:numRef>
          </c:yVal>
          <c:smooth val="0"/>
          <c:extLs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6133120"/>
        <c:axId val="206134656"/>
      </c:scatterChart>
      <c:valAx>
        <c:axId val="206133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134656"/>
        <c:crosses val="autoZero"/>
        <c:crossBetween val="midCat"/>
      </c:valAx>
      <c:valAx>
        <c:axId val="206134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133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18" Type="http://schemas.openxmlformats.org/officeDocument/2006/relationships/chart" Target="../charts/chart33.xml"/><Relationship Id="rId3" Type="http://schemas.openxmlformats.org/officeDocument/2006/relationships/chart" Target="../charts/chart18.xml"/><Relationship Id="rId21" Type="http://schemas.openxmlformats.org/officeDocument/2006/relationships/image" Target="../media/image3.png"/><Relationship Id="rId7" Type="http://schemas.openxmlformats.org/officeDocument/2006/relationships/chart" Target="../charts/chart22.xml"/><Relationship Id="rId12" Type="http://schemas.openxmlformats.org/officeDocument/2006/relationships/chart" Target="../charts/chart27.xml"/><Relationship Id="rId17" Type="http://schemas.openxmlformats.org/officeDocument/2006/relationships/chart" Target="../charts/chart32.xml"/><Relationship Id="rId2" Type="http://schemas.openxmlformats.org/officeDocument/2006/relationships/chart" Target="../charts/chart17.xml"/><Relationship Id="rId16" Type="http://schemas.openxmlformats.org/officeDocument/2006/relationships/chart" Target="../charts/chart31.xml"/><Relationship Id="rId20" Type="http://schemas.openxmlformats.org/officeDocument/2006/relationships/chart" Target="../charts/chart35.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19" Type="http://schemas.openxmlformats.org/officeDocument/2006/relationships/chart" Target="../charts/chart34.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59530</xdr:colOff>
      <xdr:row>72</xdr:row>
      <xdr:rowOff>95250</xdr:rowOff>
    </xdr:from>
    <xdr:ext cx="67865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214312</xdr:colOff>
      <xdr:row>0</xdr:row>
      <xdr:rowOff>119064</xdr:rowOff>
    </xdr:from>
    <xdr:to>
      <xdr:col>1</xdr:col>
      <xdr:colOff>975894</xdr:colOff>
      <xdr:row>0</xdr:row>
      <xdr:rowOff>500064</xdr:rowOff>
    </xdr:to>
    <xdr:pic>
      <xdr:nvPicPr>
        <xdr:cNvPr id="50" name="49 Imagen">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tretch>
          <a:fillRect/>
        </a:stretch>
      </xdr:blipFill>
      <xdr:spPr>
        <a:xfrm>
          <a:off x="214312" y="119064"/>
          <a:ext cx="1737895"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9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9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9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9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9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9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9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9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9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9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9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9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9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9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9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9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9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9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9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9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9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9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9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9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9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9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9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9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9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9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9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9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9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9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9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9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9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9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9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9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A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A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A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A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A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A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A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A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A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A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A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A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A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A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A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A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A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A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A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A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A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A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A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A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A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A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A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A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A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A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A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0</xdr:colOff>
      <xdr:row>72</xdr:row>
      <xdr:rowOff>95250</xdr:rowOff>
    </xdr:from>
    <xdr:ext cx="74877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A00-00002A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A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A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A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A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A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A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A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A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B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B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B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B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B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B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B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B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B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B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B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B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B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B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B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B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B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B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B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B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B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B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B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B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B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B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B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B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B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B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B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B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B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B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B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B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B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B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B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B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C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C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C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C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C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C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C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C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C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C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C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C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C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C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C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C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C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C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C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C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C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C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C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C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C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C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C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C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C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C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C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C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11906</xdr:colOff>
      <xdr:row>72</xdr:row>
      <xdr:rowOff>95250</xdr:rowOff>
    </xdr:from>
    <xdr:ext cx="736864"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C00-00002A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C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C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C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C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C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C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C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C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D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D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D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D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D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D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D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D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D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D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D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D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D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D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D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D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D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D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D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D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D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D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D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D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D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D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D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D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D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D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D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D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D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D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D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D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D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D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D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D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D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E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E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E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E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E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E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E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E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E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E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E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E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E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E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E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E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E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E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E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E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E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E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E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E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E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E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E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E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E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E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E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E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E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95251</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E00-00002A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E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E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E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E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E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E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E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E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F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F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F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F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F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F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F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F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F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F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F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F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F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F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F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F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F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F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F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F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F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F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F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F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F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F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F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F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F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F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F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F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F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F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F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F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F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F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F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F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F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F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F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F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0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0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0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0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0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0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0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0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0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0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0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0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0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0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0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0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0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0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0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0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0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0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0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0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0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0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1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1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1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1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1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1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1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1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1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1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1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1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1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1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1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1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1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1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1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1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1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1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1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1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1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1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1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1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1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1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1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1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1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1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1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1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1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1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1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1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1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1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124</xdr:row>
      <xdr:rowOff>76200</xdr:rowOff>
    </xdr:from>
    <xdr:to>
      <xdr:col>14</xdr:col>
      <xdr:colOff>936624</xdr:colOff>
      <xdr:row>128</xdr:row>
      <xdr:rowOff>127000</xdr:rowOff>
    </xdr:to>
    <xdr:graphicFrame macro="">
      <xdr:nvGraphicFramePr>
        <xdr:cNvPr id="2" name="Gráfico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124</xdr:row>
      <xdr:rowOff>92074</xdr:rowOff>
    </xdr:from>
    <xdr:to>
      <xdr:col>16</xdr:col>
      <xdr:colOff>920749</xdr:colOff>
      <xdr:row>128</xdr:row>
      <xdr:rowOff>142875</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33193</xdr:colOff>
      <xdr:row>124</xdr:row>
      <xdr:rowOff>69273</xdr:rowOff>
    </xdr:from>
    <xdr:to>
      <xdr:col>18</xdr:col>
      <xdr:colOff>1049194</xdr:colOff>
      <xdr:row>128</xdr:row>
      <xdr:rowOff>132773</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133</xdr:row>
      <xdr:rowOff>380999</xdr:rowOff>
    </xdr:from>
    <xdr:to>
      <xdr:col>18</xdr:col>
      <xdr:colOff>1190625</xdr:colOff>
      <xdr:row>138</xdr:row>
      <xdr:rowOff>79374</xdr:rowOff>
    </xdr:to>
    <xdr:graphicFrame macro="">
      <xdr:nvGraphicFramePr>
        <xdr:cNvPr id="5" name="Gráfico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134</xdr:row>
      <xdr:rowOff>15875</xdr:rowOff>
    </xdr:from>
    <xdr:to>
      <xdr:col>16</xdr:col>
      <xdr:colOff>1063626</xdr:colOff>
      <xdr:row>138</xdr:row>
      <xdr:rowOff>142875</xdr:rowOff>
    </xdr:to>
    <xdr:graphicFrame macro="">
      <xdr:nvGraphicFramePr>
        <xdr:cNvPr id="6" name="Gráfico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134</xdr:row>
      <xdr:rowOff>95250</xdr:rowOff>
    </xdr:from>
    <xdr:to>
      <xdr:col>14</xdr:col>
      <xdr:colOff>904875</xdr:colOff>
      <xdr:row>138</xdr:row>
      <xdr:rowOff>158750</xdr:rowOff>
    </xdr:to>
    <xdr:graphicFrame macro="">
      <xdr:nvGraphicFramePr>
        <xdr:cNvPr id="7" name="Gráfico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143</xdr:row>
      <xdr:rowOff>333374</xdr:rowOff>
    </xdr:from>
    <xdr:to>
      <xdr:col>14</xdr:col>
      <xdr:colOff>1127124</xdr:colOff>
      <xdr:row>147</xdr:row>
      <xdr:rowOff>380999</xdr:rowOff>
    </xdr:to>
    <xdr:graphicFrame macro="">
      <xdr:nvGraphicFramePr>
        <xdr:cNvPr id="8" name="Gráfico 7">
          <a:extLst>
            <a:ext uri="{FF2B5EF4-FFF2-40B4-BE49-F238E27FC236}">
              <a16:creationId xmlns:a16="http://schemas.microsoft.com/office/drawing/2014/main"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143</xdr:row>
      <xdr:rowOff>349250</xdr:rowOff>
    </xdr:from>
    <xdr:to>
      <xdr:col>16</xdr:col>
      <xdr:colOff>1206500</xdr:colOff>
      <xdr:row>148</xdr:row>
      <xdr:rowOff>21770</xdr:rowOff>
    </xdr:to>
    <xdr:graphicFrame macro="">
      <xdr:nvGraphicFramePr>
        <xdr:cNvPr id="9" name="Gráfico 8">
          <a:extLst>
            <a:ext uri="{FF2B5EF4-FFF2-40B4-BE49-F238E27FC236}">
              <a16:creationId xmlns:a16="http://schemas.microsoft.com/office/drawing/2014/main"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144</xdr:row>
      <xdr:rowOff>31750</xdr:rowOff>
    </xdr:from>
    <xdr:to>
      <xdr:col>18</xdr:col>
      <xdr:colOff>1158876</xdr:colOff>
      <xdr:row>148</xdr:row>
      <xdr:rowOff>63500</xdr:rowOff>
    </xdr:to>
    <xdr:graphicFrame macro="">
      <xdr:nvGraphicFramePr>
        <xdr:cNvPr id="10" name="Gráfico 9">
          <a:extLst>
            <a:ext uri="{FF2B5EF4-FFF2-40B4-BE49-F238E27FC236}">
              <a16:creationId xmlns:a16="http://schemas.microsoft.com/office/drawing/2014/main" id="{00000000-0008-0000-1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155</xdr:row>
      <xdr:rowOff>0</xdr:rowOff>
    </xdr:from>
    <xdr:to>
      <xdr:col>14</xdr:col>
      <xdr:colOff>1095375</xdr:colOff>
      <xdr:row>159</xdr:row>
      <xdr:rowOff>0</xdr:rowOff>
    </xdr:to>
    <xdr:graphicFrame macro="">
      <xdr:nvGraphicFramePr>
        <xdr:cNvPr id="11" name="Gráfico 10">
          <a:extLst>
            <a:ext uri="{FF2B5EF4-FFF2-40B4-BE49-F238E27FC236}">
              <a16:creationId xmlns:a16="http://schemas.microsoft.com/office/drawing/2014/main" id="{00000000-0008-0000-1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412625</xdr:colOff>
      <xdr:row>155</xdr:row>
      <xdr:rowOff>7216</xdr:rowOff>
    </xdr:from>
    <xdr:to>
      <xdr:col>16</xdr:col>
      <xdr:colOff>1228147</xdr:colOff>
      <xdr:row>158</xdr:row>
      <xdr:rowOff>404996</xdr:rowOff>
    </xdr:to>
    <xdr:graphicFrame macro="">
      <xdr:nvGraphicFramePr>
        <xdr:cNvPr id="12" name="Gráfico 11">
          <a:extLst>
            <a:ext uri="{FF2B5EF4-FFF2-40B4-BE49-F238E27FC236}">
              <a16:creationId xmlns:a16="http://schemas.microsoft.com/office/drawing/2014/main" id="{00000000-0008-0000-1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155</xdr:row>
      <xdr:rowOff>15874</xdr:rowOff>
    </xdr:from>
    <xdr:to>
      <xdr:col>18</xdr:col>
      <xdr:colOff>1143001</xdr:colOff>
      <xdr:row>158</xdr:row>
      <xdr:rowOff>412750</xdr:rowOff>
    </xdr:to>
    <xdr:graphicFrame macro="">
      <xdr:nvGraphicFramePr>
        <xdr:cNvPr id="13" name="Gráfico 12">
          <a:extLst>
            <a:ext uri="{FF2B5EF4-FFF2-40B4-BE49-F238E27FC236}">
              <a16:creationId xmlns:a16="http://schemas.microsoft.com/office/drawing/2014/main" id="{00000000-0008-0000-1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164</xdr:row>
      <xdr:rowOff>79375</xdr:rowOff>
    </xdr:from>
    <xdr:to>
      <xdr:col>18</xdr:col>
      <xdr:colOff>1238251</xdr:colOff>
      <xdr:row>168</xdr:row>
      <xdr:rowOff>75293</xdr:rowOff>
    </xdr:to>
    <xdr:graphicFrame macro="">
      <xdr:nvGraphicFramePr>
        <xdr:cNvPr id="14" name="Gráfico 13">
          <a:extLst>
            <a:ext uri="{FF2B5EF4-FFF2-40B4-BE49-F238E27FC236}">
              <a16:creationId xmlns:a16="http://schemas.microsoft.com/office/drawing/2014/main" id="{00000000-0008-0000-1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164</xdr:row>
      <xdr:rowOff>0</xdr:rowOff>
    </xdr:from>
    <xdr:to>
      <xdr:col>16</xdr:col>
      <xdr:colOff>1349375</xdr:colOff>
      <xdr:row>168</xdr:row>
      <xdr:rowOff>119287</xdr:rowOff>
    </xdr:to>
    <xdr:graphicFrame macro="">
      <xdr:nvGraphicFramePr>
        <xdr:cNvPr id="15" name="Gráfico 14">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163</xdr:row>
      <xdr:rowOff>333376</xdr:rowOff>
    </xdr:from>
    <xdr:to>
      <xdr:col>14</xdr:col>
      <xdr:colOff>1270000</xdr:colOff>
      <xdr:row>168</xdr:row>
      <xdr:rowOff>114302</xdr:rowOff>
    </xdr:to>
    <xdr:graphicFrame macro="">
      <xdr:nvGraphicFramePr>
        <xdr:cNvPr id="16" name="Gráfico 15">
          <a:extLst>
            <a:ext uri="{FF2B5EF4-FFF2-40B4-BE49-F238E27FC236}">
              <a16:creationId xmlns:a16="http://schemas.microsoft.com/office/drawing/2014/main" id="{00000000-0008-0000-1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1" name="CuadroTexto 50">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476250</xdr:colOff>
      <xdr:row>89</xdr:row>
      <xdr:rowOff>161925</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300-000002000000}"/>
                </a:ext>
              </a:extLst>
            </xdr:cNvPr>
            <xdr:cNvSpPr txBox="1"/>
          </xdr:nvSpPr>
          <xdr:spPr>
            <a:xfrm>
              <a:off x="1928813" y="32273081"/>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1300-000002000000}"/>
                </a:ext>
              </a:extLst>
            </xdr:cNvPr>
            <xdr:cNvSpPr txBox="1"/>
          </xdr:nvSpPr>
          <xdr:spPr>
            <a:xfrm>
              <a:off x="1928813" y="32273081"/>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476250</xdr:colOff>
      <xdr:row>89</xdr:row>
      <xdr:rowOff>161925</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400-000002000000}"/>
                </a:ext>
              </a:extLst>
            </xdr:cNvPr>
            <xdr:cNvSpPr txBox="1"/>
          </xdr:nvSpPr>
          <xdr:spPr>
            <a:xfrm>
              <a:off x="2219325" y="35680650"/>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1300-000002000000}"/>
                </a:ext>
              </a:extLst>
            </xdr:cNvPr>
            <xdr:cNvSpPr txBox="1"/>
          </xdr:nvSpPr>
          <xdr:spPr>
            <a:xfrm>
              <a:off x="2219325" y="35680650"/>
              <a:ext cx="3692934" cy="21050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243065</xdr:colOff>
      <xdr:row>27</xdr:row>
      <xdr:rowOff>104070</xdr:rowOff>
    </xdr:from>
    <xdr:to>
      <xdr:col>3</xdr:col>
      <xdr:colOff>507346</xdr:colOff>
      <xdr:row>33</xdr:row>
      <xdr:rowOff>86070</xdr:rowOff>
    </xdr:to>
    <xdr:graphicFrame macro="">
      <xdr:nvGraphicFramePr>
        <xdr:cNvPr id="2" name="Gráfico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915452</xdr:colOff>
      <xdr:row>27</xdr:row>
      <xdr:rowOff>112184</xdr:rowOff>
    </xdr:from>
    <xdr:to>
      <xdr:col>7</xdr:col>
      <xdr:colOff>453452</xdr:colOff>
      <xdr:row>33</xdr:row>
      <xdr:rowOff>94184</xdr:rowOff>
    </xdr:to>
    <xdr:graphicFrame macro="">
      <xdr:nvGraphicFramePr>
        <xdr:cNvPr id="3" name="Gráfico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695327</xdr:colOff>
      <xdr:row>27</xdr:row>
      <xdr:rowOff>114830</xdr:rowOff>
    </xdr:from>
    <xdr:to>
      <xdr:col>16</xdr:col>
      <xdr:colOff>126170</xdr:colOff>
      <xdr:row>33</xdr:row>
      <xdr:rowOff>96830</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1057</xdr:colOff>
      <xdr:row>27</xdr:row>
      <xdr:rowOff>110067</xdr:rowOff>
    </xdr:from>
    <xdr:to>
      <xdr:col>21</xdr:col>
      <xdr:colOff>253432</xdr:colOff>
      <xdr:row>33</xdr:row>
      <xdr:rowOff>92067</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205848</xdr:colOff>
      <xdr:row>34</xdr:row>
      <xdr:rowOff>306123</xdr:rowOff>
    </xdr:from>
    <xdr:to>
      <xdr:col>3</xdr:col>
      <xdr:colOff>470129</xdr:colOff>
      <xdr:row>40</xdr:row>
      <xdr:rowOff>288123</xdr:rowOff>
    </xdr:to>
    <xdr:graphicFrame macro="">
      <xdr:nvGraphicFramePr>
        <xdr:cNvPr id="6" name="Gráfico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52122</xdr:colOff>
      <xdr:row>34</xdr:row>
      <xdr:rowOff>320675</xdr:rowOff>
    </xdr:from>
    <xdr:to>
      <xdr:col>11</xdr:col>
      <xdr:colOff>745028</xdr:colOff>
      <xdr:row>40</xdr:row>
      <xdr:rowOff>302675</xdr:rowOff>
    </xdr:to>
    <xdr:graphicFrame macro="">
      <xdr:nvGraphicFramePr>
        <xdr:cNvPr id="7" name="Gráfico 6">
          <a:extLst>
            <a:ext uri="{FF2B5EF4-FFF2-40B4-BE49-F238E27FC236}">
              <a16:creationId xmlns:a16="http://schemas.microsoft.com/office/drawing/2014/main" id="{00000000-0008-0000-1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746918</xdr:colOff>
      <xdr:row>34</xdr:row>
      <xdr:rowOff>347133</xdr:rowOff>
    </xdr:from>
    <xdr:to>
      <xdr:col>16</xdr:col>
      <xdr:colOff>177761</xdr:colOff>
      <xdr:row>40</xdr:row>
      <xdr:rowOff>329133</xdr:rowOff>
    </xdr:to>
    <xdr:graphicFrame macro="">
      <xdr:nvGraphicFramePr>
        <xdr:cNvPr id="8" name="Gráfico 7">
          <a:extLst>
            <a:ext uri="{FF2B5EF4-FFF2-40B4-BE49-F238E27FC236}">
              <a16:creationId xmlns:a16="http://schemas.microsoft.com/office/drawing/2014/main" id="{00000000-0008-0000-1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53975</xdr:colOff>
      <xdr:row>34</xdr:row>
      <xdr:rowOff>296864</xdr:rowOff>
    </xdr:from>
    <xdr:to>
      <xdr:col>21</xdr:col>
      <xdr:colOff>306350</xdr:colOff>
      <xdr:row>40</xdr:row>
      <xdr:rowOff>278864</xdr:rowOff>
    </xdr:to>
    <xdr:graphicFrame macro="">
      <xdr:nvGraphicFramePr>
        <xdr:cNvPr id="9" name="Gráfico 8">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987159</xdr:colOff>
      <xdr:row>42</xdr:row>
      <xdr:rowOff>166688</xdr:rowOff>
    </xdr:from>
    <xdr:to>
      <xdr:col>7</xdr:col>
      <xdr:colOff>525159</xdr:colOff>
      <xdr:row>48</xdr:row>
      <xdr:rowOff>148688</xdr:rowOff>
    </xdr:to>
    <xdr:graphicFrame macro="">
      <xdr:nvGraphicFramePr>
        <xdr:cNvPr id="10" name="Gráfico 9">
          <a:extLst>
            <a:ext uri="{FF2B5EF4-FFF2-40B4-BE49-F238E27FC236}">
              <a16:creationId xmlns:a16="http://schemas.microsoft.com/office/drawing/2014/main" id="{00000000-0008-0000-1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128322</xdr:colOff>
      <xdr:row>42</xdr:row>
      <xdr:rowOff>150018</xdr:rowOff>
    </xdr:from>
    <xdr:to>
      <xdr:col>11</xdr:col>
      <xdr:colOff>821228</xdr:colOff>
      <xdr:row>48</xdr:row>
      <xdr:rowOff>132018</xdr:rowOff>
    </xdr:to>
    <xdr:graphicFrame macro="">
      <xdr:nvGraphicFramePr>
        <xdr:cNvPr id="11" name="Gráfico 10">
          <a:extLst>
            <a:ext uri="{FF2B5EF4-FFF2-40B4-BE49-F238E27FC236}">
              <a16:creationId xmlns:a16="http://schemas.microsoft.com/office/drawing/2014/main" id="{00000000-0008-0000-1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115898</xdr:colOff>
      <xdr:row>42</xdr:row>
      <xdr:rowOff>138112</xdr:rowOff>
    </xdr:from>
    <xdr:to>
      <xdr:col>21</xdr:col>
      <xdr:colOff>368273</xdr:colOff>
      <xdr:row>48</xdr:row>
      <xdr:rowOff>120112</xdr:rowOff>
    </xdr:to>
    <xdr:graphicFrame macro="">
      <xdr:nvGraphicFramePr>
        <xdr:cNvPr id="12" name="Gráfico 11">
          <a:extLst>
            <a:ext uri="{FF2B5EF4-FFF2-40B4-BE49-F238E27FC236}">
              <a16:creationId xmlns:a16="http://schemas.microsoft.com/office/drawing/2014/main" id="{00000000-0008-0000-1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205317</xdr:colOff>
      <xdr:row>50</xdr:row>
      <xdr:rowOff>28574</xdr:rowOff>
    </xdr:from>
    <xdr:to>
      <xdr:col>3</xdr:col>
      <xdr:colOff>469598</xdr:colOff>
      <xdr:row>56</xdr:row>
      <xdr:rowOff>10574</xdr:rowOff>
    </xdr:to>
    <xdr:graphicFrame macro="">
      <xdr:nvGraphicFramePr>
        <xdr:cNvPr id="13" name="Gráfico 12">
          <a:extLst>
            <a:ext uri="{FF2B5EF4-FFF2-40B4-BE49-F238E27FC236}">
              <a16:creationId xmlns:a16="http://schemas.microsoft.com/office/drawing/2014/main" id="{00000000-0008-0000-1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1045631</xdr:colOff>
      <xdr:row>50</xdr:row>
      <xdr:rowOff>30956</xdr:rowOff>
    </xdr:from>
    <xdr:to>
      <xdr:col>7</xdr:col>
      <xdr:colOff>583631</xdr:colOff>
      <xdr:row>56</xdr:row>
      <xdr:rowOff>12956</xdr:rowOff>
    </xdr:to>
    <xdr:graphicFrame macro="">
      <xdr:nvGraphicFramePr>
        <xdr:cNvPr id="14" name="Gráfico 13">
          <a:extLst>
            <a:ext uri="{FF2B5EF4-FFF2-40B4-BE49-F238E27FC236}">
              <a16:creationId xmlns:a16="http://schemas.microsoft.com/office/drawing/2014/main" id="{00000000-0008-0000-1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135466</xdr:colOff>
      <xdr:row>50</xdr:row>
      <xdr:rowOff>49211</xdr:rowOff>
    </xdr:from>
    <xdr:to>
      <xdr:col>21</xdr:col>
      <xdr:colOff>387841</xdr:colOff>
      <xdr:row>56</xdr:row>
      <xdr:rowOff>31211</xdr:rowOff>
    </xdr:to>
    <xdr:graphicFrame macro="">
      <xdr:nvGraphicFramePr>
        <xdr:cNvPr id="15" name="Gráfico 14">
          <a:extLst>
            <a:ext uri="{FF2B5EF4-FFF2-40B4-BE49-F238E27FC236}">
              <a16:creationId xmlns:a16="http://schemas.microsoft.com/office/drawing/2014/main" id="{00000000-0008-0000-1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529</xdr:colOff>
      <xdr:row>27</xdr:row>
      <xdr:rowOff>164041</xdr:rowOff>
    </xdr:from>
    <xdr:to>
      <xdr:col>11</xdr:col>
      <xdr:colOff>693435</xdr:colOff>
      <xdr:row>33</xdr:row>
      <xdr:rowOff>146041</xdr:rowOff>
    </xdr:to>
    <xdr:graphicFrame macro="">
      <xdr:nvGraphicFramePr>
        <xdr:cNvPr id="18" name="Gráfico 17">
          <a:extLst>
            <a:ext uri="{FF2B5EF4-FFF2-40B4-BE49-F238E27FC236}">
              <a16:creationId xmlns:a16="http://schemas.microsoft.com/office/drawing/2014/main" id="{00000000-0008-0000-1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964669</xdr:colOff>
      <xdr:row>34</xdr:row>
      <xdr:rowOff>297392</xdr:rowOff>
    </xdr:from>
    <xdr:to>
      <xdr:col>7</xdr:col>
      <xdr:colOff>502669</xdr:colOff>
      <xdr:row>40</xdr:row>
      <xdr:rowOff>279392</xdr:rowOff>
    </xdr:to>
    <xdr:graphicFrame macro="">
      <xdr:nvGraphicFramePr>
        <xdr:cNvPr id="19" name="Gráfico 18">
          <a:extLst>
            <a:ext uri="{FF2B5EF4-FFF2-40B4-BE49-F238E27FC236}">
              <a16:creationId xmlns:a16="http://schemas.microsoft.com/office/drawing/2014/main" id="{00000000-0008-0000-1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206639</xdr:colOff>
      <xdr:row>42</xdr:row>
      <xdr:rowOff>112977</xdr:rowOff>
    </xdr:from>
    <xdr:to>
      <xdr:col>3</xdr:col>
      <xdr:colOff>470920</xdr:colOff>
      <xdr:row>48</xdr:row>
      <xdr:rowOff>94977</xdr:rowOff>
    </xdr:to>
    <xdr:graphicFrame macro="">
      <xdr:nvGraphicFramePr>
        <xdr:cNvPr id="20" name="Gráfico 19">
          <a:extLst>
            <a:ext uri="{FF2B5EF4-FFF2-40B4-BE49-F238E27FC236}">
              <a16:creationId xmlns:a16="http://schemas.microsoft.com/office/drawing/2014/main" id="{00000000-0008-0000-1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787930</xdr:colOff>
      <xdr:row>42</xdr:row>
      <xdr:rowOff>145257</xdr:rowOff>
    </xdr:from>
    <xdr:to>
      <xdr:col>16</xdr:col>
      <xdr:colOff>218773</xdr:colOff>
      <xdr:row>48</xdr:row>
      <xdr:rowOff>127257</xdr:rowOff>
    </xdr:to>
    <xdr:graphicFrame macro="">
      <xdr:nvGraphicFramePr>
        <xdr:cNvPr id="21" name="Gráfico 20">
          <a:extLst>
            <a:ext uri="{FF2B5EF4-FFF2-40B4-BE49-F238E27FC236}">
              <a16:creationId xmlns:a16="http://schemas.microsoft.com/office/drawing/2014/main" id="{00000000-0008-0000-1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107157</xdr:colOff>
      <xdr:row>50</xdr:row>
      <xdr:rowOff>71435</xdr:rowOff>
    </xdr:from>
    <xdr:to>
      <xdr:col>11</xdr:col>
      <xdr:colOff>800063</xdr:colOff>
      <xdr:row>56</xdr:row>
      <xdr:rowOff>53435</xdr:rowOff>
    </xdr:to>
    <xdr:graphicFrame macro="">
      <xdr:nvGraphicFramePr>
        <xdr:cNvPr id="22" name="Gráfico 21">
          <a:extLst>
            <a:ext uri="{FF2B5EF4-FFF2-40B4-BE49-F238E27FC236}">
              <a16:creationId xmlns:a16="http://schemas.microsoft.com/office/drawing/2014/main" id="{00000000-0008-0000-1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710934</xdr:colOff>
      <xdr:row>50</xdr:row>
      <xdr:rowOff>19315</xdr:rowOff>
    </xdr:from>
    <xdr:to>
      <xdr:col>16</xdr:col>
      <xdr:colOff>141777</xdr:colOff>
      <xdr:row>56</xdr:row>
      <xdr:rowOff>1315</xdr:rowOff>
    </xdr:to>
    <xdr:graphicFrame macro="">
      <xdr:nvGraphicFramePr>
        <xdr:cNvPr id="23" name="Gráfico 22">
          <a:extLst>
            <a:ext uri="{FF2B5EF4-FFF2-40B4-BE49-F238E27FC236}">
              <a16:creationId xmlns:a16="http://schemas.microsoft.com/office/drawing/2014/main" id="{00000000-0008-0000-1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214312</xdr:colOff>
      <xdr:row>0</xdr:row>
      <xdr:rowOff>119063</xdr:rowOff>
    </xdr:from>
    <xdr:to>
      <xdr:col>2</xdr:col>
      <xdr:colOff>455508</xdr:colOff>
      <xdr:row>2</xdr:row>
      <xdr:rowOff>142875</xdr:rowOff>
    </xdr:to>
    <xdr:pic>
      <xdr:nvPicPr>
        <xdr:cNvPr id="16" name="15 Imagen">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21"/>
        <a:stretch>
          <a:fillRect/>
        </a:stretch>
      </xdr:blipFill>
      <xdr:spPr>
        <a:xfrm>
          <a:off x="214312" y="119063"/>
          <a:ext cx="2408134" cy="5238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547688</xdr:colOff>
      <xdr:row>0</xdr:row>
      <xdr:rowOff>222250</xdr:rowOff>
    </xdr:from>
    <xdr:to>
      <xdr:col>3</xdr:col>
      <xdr:colOff>758731</xdr:colOff>
      <xdr:row>0</xdr:row>
      <xdr:rowOff>1333500</xdr:rowOff>
    </xdr:to>
    <xdr:pic>
      <xdr:nvPicPr>
        <xdr:cNvPr id="3" name="2 Imagen">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547688" y="222250"/>
          <a:ext cx="5140231" cy="1111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7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7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7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7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7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7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7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7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7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7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7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7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7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7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7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7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7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7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7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7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7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7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7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7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7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7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7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7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7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7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7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7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7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7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7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7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7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7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7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7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7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7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7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7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333375</xdr:colOff>
      <xdr:row>64</xdr:row>
      <xdr:rowOff>161924</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800-000002000000}"/>
                </a:ext>
              </a:extLst>
            </xdr:cNvPr>
            <xdr:cNvSpPr txBox="1"/>
          </xdr:nvSpPr>
          <xdr:spPr>
            <a:xfrm>
              <a:off x="1785938" y="20950237"/>
              <a:ext cx="3692934" cy="2105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68777353-6176-495B-9F80-C38D38D5716C}"/>
                </a:ext>
              </a:extLst>
            </xdr:cNvPr>
            <xdr:cNvSpPr txBox="1"/>
          </xdr:nvSpPr>
          <xdr:spPr>
            <a:xfrm>
              <a:off x="1785938" y="20950237"/>
              <a:ext cx="3692934" cy="21050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9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9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9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9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9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9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9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9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9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9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9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9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9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9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9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9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9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9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9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9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9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9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9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9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9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9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9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9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9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9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9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9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9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900-00002A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9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9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9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9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9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9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9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9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404812</xdr:colOff>
      <xdr:row>64</xdr:row>
      <xdr:rowOff>126206</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A00-000002000000}"/>
                </a:ext>
              </a:extLst>
            </xdr:cNvPr>
            <xdr:cNvSpPr txBox="1"/>
          </xdr:nvSpPr>
          <xdr:spPr>
            <a:xfrm>
              <a:off x="1857375" y="21843206"/>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E66EADB4-BDE0-491F-A7F8-6DC00A2D2555}"/>
                </a:ext>
              </a:extLst>
            </xdr:cNvPr>
            <xdr:cNvSpPr txBox="1"/>
          </xdr:nvSpPr>
          <xdr:spPr>
            <a:xfrm>
              <a:off x="1857375" y="21843206"/>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1B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B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1B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1B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1B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1B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1B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1B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1B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1B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1B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1B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1B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1B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1B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1B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1B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1B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1B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1B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1B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1B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1B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1B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1B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1B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1B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1B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1B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1B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1B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1B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1B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1B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1B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1B00-00002A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1B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1B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1B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1B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1B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1B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1B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1B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9.xml><?xml version="1.0" encoding="utf-8"?>
<xdr:wsDr xmlns:xdr="http://schemas.openxmlformats.org/drawingml/2006/spreadsheetDrawing" xmlns:a="http://schemas.openxmlformats.org/drawingml/2006/main">
  <xdr:oneCellAnchor>
    <xdr:from>
      <xdr:col>2</xdr:col>
      <xdr:colOff>392907</xdr:colOff>
      <xdr:row>64</xdr:row>
      <xdr:rowOff>114300</xdr:rowOff>
    </xdr:from>
    <xdr:ext cx="3692934" cy="21050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1C00-000002000000}"/>
                </a:ext>
              </a:extLst>
            </xdr:cNvPr>
            <xdr:cNvSpPr txBox="1"/>
          </xdr:nvSpPr>
          <xdr:spPr>
            <a:xfrm>
              <a:off x="1845470" y="21914644"/>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FF34451F-C500-4838-8918-F2BF3ECA1EBE}"/>
                </a:ext>
              </a:extLst>
            </xdr:cNvPr>
            <xdr:cNvSpPr txBox="1"/>
          </xdr:nvSpPr>
          <xdr:spPr>
            <a:xfrm>
              <a:off x="1845470" y="21914644"/>
              <a:ext cx="3692934" cy="210507"/>
            </a:xfrm>
            <a:prstGeom prst="rect">
              <a:avLst/>
            </a:prstGeom>
            <a:solidFill>
              <a:sysClr val="window" lastClr="FFFFFF"/>
            </a:solid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2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2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2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2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2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2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2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2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2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2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2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2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2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2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2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2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2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2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2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2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2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2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2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2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2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2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2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2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2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2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2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2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2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2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3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3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3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3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3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3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3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3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3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3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3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3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3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3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3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3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3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3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3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3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3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3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3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59531</xdr:colOff>
      <xdr:row>72</xdr:row>
      <xdr:rowOff>95250</xdr:rowOff>
    </xdr:from>
    <xdr:ext cx="736864"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300-00002A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3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3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3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3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3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3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3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3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4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4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4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4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4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4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4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4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4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4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4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4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4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4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4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4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4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4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4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4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4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4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4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4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4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4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4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4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4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4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4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4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4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976311</xdr:colOff>
      <xdr:row>72</xdr:row>
      <xdr:rowOff>95250</xdr:rowOff>
    </xdr:from>
    <xdr:ext cx="750095"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400-00002A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400-00002B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4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4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4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4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4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4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4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5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5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5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5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5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5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5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5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5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5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5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5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5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5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5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5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5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5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5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5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5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5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5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5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5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5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5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5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5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5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5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26282"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500-00002A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r>
                <a:rPr lang="es-CO" sz="1400" b="1" i="0">
                  <a:latin typeface="Cambria Math"/>
                  <a:ea typeface="Cambria Math" panose="02040503050406030204" pitchFamily="18" charset="0"/>
                </a:rPr>
                <a:t>)</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5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5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5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5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5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5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5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6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6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6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6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6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6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6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6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6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6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6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6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6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6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6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6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6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6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6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6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6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6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6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xdr:colOff>
      <xdr:row>72</xdr:row>
      <xdr:rowOff>107157</xdr:rowOff>
    </xdr:from>
    <xdr:ext cx="714376"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600-00002A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6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6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6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6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6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6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6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6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7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7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7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7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7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7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7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7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7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7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7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7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7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7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7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7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7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7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7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7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7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7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7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7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7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7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7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7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7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7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7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7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700-00002A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7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7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7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7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7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7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7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7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8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8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8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8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8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8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8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8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8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id="{00000000-0008-0000-08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8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8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8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id="{00000000-0008-0000-08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8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800-000017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id="{00000000-0008-0000-0800-000018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800-000019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800-00001A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800-00001B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800-00001C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id="{00000000-0008-0000-0800-00001D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00000000-0008-0000-0800-00001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id="{00000000-0008-0000-0800-00001F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00000000-0008-0000-0800-000020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800-000021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id="{00000000-0008-0000-0800-000022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800-000023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id="{00000000-0008-0000-0800-000024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id="{00000000-0008-0000-0800-000026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800-000027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800-000028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47625</xdr:colOff>
      <xdr:row>72</xdr:row>
      <xdr:rowOff>166688</xdr:rowOff>
    </xdr:from>
    <xdr:ext cx="73818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800-00002A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id="{00000000-0008-0000-0800-00002B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id="{00000000-0008-0000-0800-00002C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id="{00000000-0008-0000-0800-00002D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id="{00000000-0008-0000-0800-00002E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id="{00000000-0008-0000-0800-00002F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id="{00000000-0008-0000-0800-000030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a:extLst>
            <a:ext uri="{FF2B5EF4-FFF2-40B4-BE49-F238E27FC236}">
              <a16:creationId xmlns:a16="http://schemas.microsoft.com/office/drawing/2014/main" id="{00000000-0008-0000-0800-000031000000}"/>
            </a:ext>
          </a:extLst>
        </xdr:cNvPr>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id="{00000000-0008-0000-0800-000032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panose="02040503050406030204" pitchFamily="18" charset="0"/>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20unidad\Evaluacion%20lab%20%20julio%202020\H.C%20Evaluacion%20y%20autorizacion%20juego%20pesas%20M1%20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03-F13 @"/>
      <sheetName val="1 g @"/>
      <sheetName val="2 g @"/>
      <sheetName val="2 g + @"/>
      <sheetName val="5 g @"/>
      <sheetName val="10 g @"/>
      <sheetName val="20 g @"/>
      <sheetName val="20 g + @"/>
      <sheetName val="50 g @"/>
      <sheetName val="100 g @"/>
      <sheetName val="200 g @"/>
      <sheetName val="200 g + @"/>
      <sheetName val="500 g @"/>
      <sheetName val="1 kg @"/>
      <sheetName val="2 kg @"/>
      <sheetName val="2 kg + @"/>
      <sheetName val="5 kg @"/>
      <sheetName val="10 kg @"/>
      <sheetName val="20 kg @ (C)"/>
      <sheetName val="DATOS @"/>
      <sheetName val="RT03-F16 @"/>
      <sheetName val="RT03-F40 @ "/>
      <sheetName val="Max-Min @"/>
      <sheetName val="5 kg @ (C)"/>
      <sheetName val="Certif 5 kg @ (C)"/>
      <sheetName val="10 kg @ (C)"/>
      <sheetName val="Certif 10 kg @ (C)"/>
      <sheetName val="Pc"/>
      <sheetName val="Certif 20 kg @ (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1">
          <cell r="G11">
            <v>0.4</v>
          </cell>
        </row>
        <row r="12">
          <cell r="G12">
            <v>0.5</v>
          </cell>
        </row>
        <row r="13">
          <cell r="G13">
            <v>0.6</v>
          </cell>
        </row>
        <row r="14">
          <cell r="G14">
            <v>0.8</v>
          </cell>
        </row>
        <row r="17">
          <cell r="G17">
            <v>3</v>
          </cell>
        </row>
        <row r="18">
          <cell r="G18">
            <v>8</v>
          </cell>
        </row>
        <row r="19">
          <cell r="G19">
            <v>16</v>
          </cell>
        </row>
        <row r="20">
          <cell r="G20">
            <v>30</v>
          </cell>
        </row>
      </sheetData>
      <sheetData sheetId="28"/>
    </sheetDataSet>
  </externalBook>
</externalLink>
</file>

<file path=xl/persons/person.xml><?xml version="1.0" encoding="utf-8"?>
<personList xmlns="http://schemas.microsoft.com/office/spreadsheetml/2018/threadedcomments" xmlns:x="http://schemas.openxmlformats.org/spreadsheetml/2006/main">
  <person displayName="Luis Henry Barreto Rojas" id="{3158BA57-9FEC-4E58-B7F7-7571081DBE60}" userId="Luis Henry Barreto Rojas" providerId="None"/>
  <person displayName="Elvis Aguirre Romero" id="{9D17B2A7-7058-4669-AB42-D03FCE3F4352}" userId="S::eaguirre@sic.gov.co::374a4117-b831-4a3d-8ba0-a79639956d3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F34" dT="2020-10-21T16:24:30.52" personId="{9D17B2A7-7058-4669-AB42-D03FCE3F4352}" id="{B16603F9-1199-4E9B-8D9A-6CDDA89A56E2}">
    <text>Tener en cuenta: valor nominal, unidad, clase,marcación del fabricante y marcación adicional. ejemplo: (5 kg * M LVF TR)</text>
  </threadedComment>
  <threadedComment ref="H118" dT="2020-08-24T21:24:22.16" personId="{3158BA57-9FEC-4E58-B7F7-7571081DBE60}" id="{72CAB778-1D1B-495D-B56A-2C449DE085AD}">
    <text>Valor agregado algebraicamente al resultado no corregido de una medición para compensar un error sistemático. Nota: la corrección es igual al error sistemático, con signo negativo.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5" Type="http://schemas.microsoft.com/office/2017/10/relationships/threadedComment" Target="../threadedComments/threadedComment1.xml"/><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U114"/>
  <sheetViews>
    <sheetView showGridLines="0" tabSelected="1" view="pageBreakPreview" zoomScale="60" zoomScaleNormal="60" workbookViewId="0">
      <selection activeCell="E8" sqref="E8"/>
    </sheetView>
  </sheetViews>
  <sheetFormatPr baseColWidth="10" defaultColWidth="11.42578125" defaultRowHeight="31.5" customHeight="1" x14ac:dyDescent="0.2"/>
  <cols>
    <col min="1" max="1" width="14.7109375" style="37" customWidth="1"/>
    <col min="2" max="2" width="19"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1018">
        <f>I3</f>
        <v>0</v>
      </c>
      <c r="K6" s="651"/>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4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03" t="s">
        <v>27</v>
      </c>
      <c r="B18" s="1104"/>
      <c r="C18" s="1104"/>
      <c r="D18" s="1104"/>
      <c r="E18" s="1104"/>
      <c r="F18" s="1104"/>
      <c r="G18" s="1104"/>
      <c r="H18" s="1104"/>
      <c r="I18" s="1104"/>
      <c r="J18" s="1105"/>
    </row>
    <row r="19" spans="1:11" ht="46.5" customHeight="1" thickBot="1" x14ac:dyDescent="0.25">
      <c r="A19" s="101" t="s">
        <v>10</v>
      </c>
      <c r="B19" s="102" t="e">
        <f>VLOOKUP(J19,'DATOS &amp;'!J173:W179,2,FALSE)</f>
        <v>#N/A</v>
      </c>
      <c r="C19" s="103" t="s">
        <v>7</v>
      </c>
      <c r="D19" s="104" t="e">
        <f>VLOOKUP(J19,'DATOS &amp;'!J173:W179,3,FALSE)</f>
        <v>#N/A</v>
      </c>
      <c r="E19" s="469" t="s">
        <v>24</v>
      </c>
      <c r="F19" s="1128" t="e">
        <f>VLOOKUP(J19,'DATOS &amp;'!J173:W179,5,FALSE)</f>
        <v>#N/A</v>
      </c>
      <c r="G19" s="1129"/>
      <c r="H19" s="103" t="s">
        <v>25</v>
      </c>
      <c r="I19" s="311" t="e">
        <f>VLOOKUP(J19,'DATOS &amp;'!J173:W179,4,FALSE)</f>
        <v>#N/A</v>
      </c>
      <c r="J19" s="1106"/>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146">
        <v>1</v>
      </c>
      <c r="D27" s="146">
        <v>2</v>
      </c>
      <c r="E27" s="146">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3" s="50" customFormat="1" ht="31.5" customHeight="1" thickBot="1" x14ac:dyDescent="0.25">
      <c r="A33" s="56" t="s">
        <v>34</v>
      </c>
      <c r="B33" s="327"/>
      <c r="C33" s="1115" t="s">
        <v>28</v>
      </c>
      <c r="D33" s="1116"/>
      <c r="E33" s="1"/>
      <c r="F33" s="1117" t="s">
        <v>313</v>
      </c>
      <c r="G33" s="1118"/>
      <c r="H33" s="2"/>
      <c r="I33" s="324" t="s">
        <v>9</v>
      </c>
      <c r="J33" s="3"/>
      <c r="K33" s="48"/>
    </row>
    <row r="34" spans="1:13" s="48" customFormat="1" ht="12" customHeight="1" x14ac:dyDescent="0.2">
      <c r="A34" s="57"/>
      <c r="B34" s="57"/>
      <c r="C34" s="57"/>
      <c r="D34" s="57"/>
      <c r="E34" s="57"/>
      <c r="F34" s="57"/>
      <c r="G34" s="57"/>
      <c r="H34" s="57"/>
      <c r="I34" s="57"/>
      <c r="J34" s="57"/>
      <c r="K34" s="50"/>
    </row>
    <row r="35" spans="1:13" s="50" customFormat="1" ht="15" customHeight="1" thickBot="1" x14ac:dyDescent="0.25">
      <c r="A35" s="58"/>
      <c r="B35" s="58"/>
      <c r="C35" s="58"/>
      <c r="D35" s="58"/>
      <c r="E35" s="58"/>
      <c r="F35" s="58"/>
      <c r="G35" s="58"/>
      <c r="H35" s="58"/>
      <c r="I35" s="58"/>
      <c r="J35" s="58"/>
    </row>
    <row r="36" spans="1:13" s="50" customFormat="1" ht="32.25" customHeight="1" thickBot="1" x14ac:dyDescent="0.25">
      <c r="A36" s="1112" t="s">
        <v>35</v>
      </c>
      <c r="B36" s="1113"/>
      <c r="C36" s="1113"/>
      <c r="D36" s="1113"/>
      <c r="E36" s="1113"/>
      <c r="F36" s="1113"/>
      <c r="G36" s="1113"/>
      <c r="H36" s="1113"/>
      <c r="I36" s="1113"/>
      <c r="J36" s="1114"/>
    </row>
    <row r="37" spans="1:13" s="50" customFormat="1" ht="3.75" customHeight="1" thickBot="1" x14ac:dyDescent="0.25">
      <c r="A37" s="57"/>
      <c r="B37" s="49"/>
      <c r="C37" s="49"/>
      <c r="D37" s="49"/>
      <c r="E37" s="49"/>
      <c r="F37" s="49"/>
      <c r="G37" s="49"/>
      <c r="H37" s="49"/>
      <c r="I37" s="49"/>
      <c r="J37" s="57"/>
    </row>
    <row r="38" spans="1:13" s="50" customFormat="1" ht="31.5" customHeight="1" thickBot="1" x14ac:dyDescent="0.25">
      <c r="A38" s="49"/>
      <c r="B38" s="1133" t="s">
        <v>36</v>
      </c>
      <c r="C38" s="1134"/>
      <c r="D38" s="1134"/>
      <c r="E38" s="1134"/>
      <c r="F38" s="1135"/>
      <c r="G38" s="49"/>
      <c r="H38" s="1136" t="s">
        <v>237</v>
      </c>
      <c r="I38" s="1137"/>
      <c r="J38" s="1138"/>
      <c r="M38" s="50" t="s">
        <v>285</v>
      </c>
    </row>
    <row r="39" spans="1:13" s="50" customFormat="1" ht="31.5" customHeight="1" thickBot="1" x14ac:dyDescent="0.25">
      <c r="A39" s="49"/>
      <c r="B39" s="59" t="s">
        <v>32</v>
      </c>
      <c r="C39" s="286">
        <v>1</v>
      </c>
      <c r="D39" s="174">
        <v>2</v>
      </c>
      <c r="E39" s="174">
        <v>3</v>
      </c>
      <c r="F39" s="287">
        <v>4</v>
      </c>
      <c r="G39" s="49"/>
      <c r="H39" s="1139"/>
      <c r="I39" s="1140"/>
      <c r="J39" s="1141"/>
    </row>
    <row r="40" spans="1:13"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3"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3"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3" s="50" customFormat="1" ht="31.5" customHeight="1" thickBot="1" x14ac:dyDescent="0.25">
      <c r="A43" s="49"/>
      <c r="B43" s="65" t="s">
        <v>37</v>
      </c>
      <c r="C43" s="121" t="e">
        <f>+AVERAGE(C42:F42)</f>
        <v>#DIV/0!</v>
      </c>
      <c r="D43" s="49"/>
      <c r="E43" s="49"/>
      <c r="F43" s="49"/>
      <c r="G43" s="49"/>
      <c r="H43" s="49"/>
      <c r="I43" s="49"/>
      <c r="J43" s="49"/>
    </row>
    <row r="44" spans="1:13" s="50" customFormat="1" ht="31.5" customHeight="1" thickBot="1" x14ac:dyDescent="0.25">
      <c r="A44" s="49"/>
      <c r="B44" s="66" t="s">
        <v>78</v>
      </c>
      <c r="C44" s="318" t="e">
        <f>+STDEV(C42:F42)</f>
        <v>#DIV/0!</v>
      </c>
      <c r="D44" s="49"/>
      <c r="E44" s="49"/>
      <c r="F44" s="49"/>
      <c r="G44" s="49"/>
      <c r="H44" s="49"/>
      <c r="I44" s="49"/>
      <c r="J44" s="49"/>
      <c r="K44" s="48"/>
    </row>
    <row r="45" spans="1:13" s="48" customFormat="1" ht="15" customHeight="1" thickBot="1" x14ac:dyDescent="0.25">
      <c r="A45" s="49"/>
      <c r="B45" s="49"/>
      <c r="C45" s="49"/>
      <c r="D45" s="49"/>
      <c r="E45" s="49"/>
      <c r="F45" s="49"/>
      <c r="G45" s="67"/>
      <c r="H45" s="49"/>
      <c r="I45" s="49"/>
      <c r="J45" s="49"/>
      <c r="K45" s="50"/>
    </row>
    <row r="46" spans="1:13" s="50" customFormat="1" ht="31.5" customHeight="1" thickBot="1" x14ac:dyDescent="0.25">
      <c r="A46" s="1148" t="s">
        <v>38</v>
      </c>
      <c r="B46" s="1149"/>
      <c r="C46" s="1104"/>
      <c r="D46" s="1104"/>
      <c r="E46" s="1104"/>
      <c r="F46" s="1149"/>
      <c r="G46" s="1149"/>
      <c r="H46" s="1149"/>
      <c r="I46" s="1149"/>
      <c r="J46" s="1150"/>
    </row>
    <row r="47" spans="1:13" s="50" customFormat="1" ht="31.5" customHeight="1" thickBot="1" x14ac:dyDescent="0.25">
      <c r="A47" s="1160" t="s">
        <v>328</v>
      </c>
      <c r="B47" s="1161"/>
      <c r="C47" s="1151" t="s">
        <v>39</v>
      </c>
      <c r="D47" s="1152"/>
      <c r="E47" s="1153"/>
      <c r="F47" s="49"/>
      <c r="G47" s="49"/>
      <c r="H47" s="49"/>
      <c r="I47" s="49"/>
      <c r="J47" s="49"/>
    </row>
    <row r="48" spans="1:13" s="50" customFormat="1" ht="36.75" customHeight="1" thickBot="1" x14ac:dyDescent="0.25">
      <c r="A48" s="1162"/>
      <c r="B48" s="1163"/>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174" t="s">
        <v>39</v>
      </c>
      <c r="B58" s="1175"/>
      <c r="C58" s="1176" t="s">
        <v>47</v>
      </c>
      <c r="D58" s="1177"/>
      <c r="E58" s="1178" t="s">
        <v>239</v>
      </c>
      <c r="F58" s="1179"/>
      <c r="G58" s="119"/>
      <c r="J58" s="119"/>
      <c r="L58" s="48"/>
      <c r="Q58" s="49"/>
      <c r="R58" s="49"/>
      <c r="S58" s="49"/>
      <c r="T58" s="49"/>
      <c r="U58" s="49"/>
    </row>
    <row r="59" spans="1:21" s="50" customFormat="1" ht="57.95" customHeight="1" thickBot="1" x14ac:dyDescent="0.25">
      <c r="A59" s="760" t="s">
        <v>48</v>
      </c>
      <c r="B59" s="761"/>
      <c r="C59" s="762" t="e">
        <f>+C44/B26^0.5*1000</f>
        <v>#DIV/0!</v>
      </c>
      <c r="D59" s="174" t="s">
        <v>3</v>
      </c>
      <c r="E59" s="763" t="s">
        <v>241</v>
      </c>
      <c r="F59" s="153">
        <f>$B$26-1</f>
        <v>3</v>
      </c>
      <c r="H59" s="49"/>
      <c r="K59" s="194">
        <v>0.3</v>
      </c>
      <c r="L59" s="195">
        <v>1.65</v>
      </c>
      <c r="M59" s="118"/>
    </row>
    <row r="60" spans="1:21" s="50" customFormat="1" ht="57.95" customHeight="1" thickBot="1" x14ac:dyDescent="0.25">
      <c r="A60" s="764" t="s">
        <v>351</v>
      </c>
      <c r="B60" s="738" t="s">
        <v>49</v>
      </c>
      <c r="C60" s="751" t="e">
        <f>+C12/2</f>
        <v>#N/A</v>
      </c>
      <c r="D60" s="752" t="s">
        <v>3</v>
      </c>
      <c r="E60" s="749" t="s">
        <v>240</v>
      </c>
      <c r="F60" s="185" t="s">
        <v>268</v>
      </c>
      <c r="H60" s="1180" t="s">
        <v>244</v>
      </c>
      <c r="I60" s="1181"/>
      <c r="J60" s="1181"/>
      <c r="K60" s="1181"/>
      <c r="L60" s="1181"/>
      <c r="M60" s="1182"/>
    </row>
    <row r="61" spans="1:21" s="50" customFormat="1" ht="57.95" customHeight="1" thickBot="1" x14ac:dyDescent="0.25">
      <c r="A61" s="764" t="s">
        <v>352</v>
      </c>
      <c r="B61" s="753"/>
      <c r="C61" s="754" t="e">
        <f>+C12/3^0.5</f>
        <v>#N/A</v>
      </c>
      <c r="D61" s="751" t="s">
        <v>3</v>
      </c>
      <c r="E61" s="749" t="s">
        <v>240</v>
      </c>
      <c r="F61" s="185" t="s">
        <v>268</v>
      </c>
      <c r="H61" s="154" t="s">
        <v>246</v>
      </c>
      <c r="I61" s="187" t="e">
        <f>MAX(C59:C62,C66:C67)</f>
        <v>#DIV/0!</v>
      </c>
      <c r="J61" s="189" t="e">
        <f>IF((I62)&lt;=(K59),"1,65","2")</f>
        <v>#DIV/0!</v>
      </c>
      <c r="K61" s="190" t="s">
        <v>245</v>
      </c>
      <c r="L61" s="191" t="s">
        <v>238</v>
      </c>
      <c r="M61" s="191" t="s">
        <v>336</v>
      </c>
    </row>
    <row r="62" spans="1:21" s="50" customFormat="1" ht="57.95" customHeight="1" thickBot="1" x14ac:dyDescent="0.3">
      <c r="A62" s="764" t="s">
        <v>50</v>
      </c>
      <c r="B62" s="755"/>
      <c r="C62" s="411" t="e">
        <f>+SQRT(SUMSQ(C60:C61))</f>
        <v>#N/A</v>
      </c>
      <c r="D62" s="109" t="s">
        <v>3</v>
      </c>
      <c r="E62" s="756" t="s">
        <v>241</v>
      </c>
      <c r="F62" s="765">
        <v>200</v>
      </c>
      <c r="H62" s="155" t="s">
        <v>247</v>
      </c>
      <c r="I62" s="188" t="e">
        <f>SQRT((C59)^2+(C62)^2+(C66)^2)/C67</f>
        <v>#DIV/0!</v>
      </c>
      <c r="J62" s="141"/>
      <c r="K62" s="192" t="s">
        <v>245</v>
      </c>
      <c r="L62" s="193" t="s">
        <v>255</v>
      </c>
      <c r="M62" s="193" t="s">
        <v>337</v>
      </c>
    </row>
    <row r="63" spans="1:21" s="50" customFormat="1" ht="57.95" customHeight="1" x14ac:dyDescent="0.2">
      <c r="A63" s="764" t="s">
        <v>353</v>
      </c>
      <c r="B63" s="738"/>
      <c r="C63" s="757" t="e">
        <f>+I49</f>
        <v>#DIV/0!</v>
      </c>
      <c r="D63" s="751" t="s">
        <v>74</v>
      </c>
      <c r="E63" s="750" t="s">
        <v>240</v>
      </c>
      <c r="F63" s="185" t="s">
        <v>268</v>
      </c>
      <c r="L63" s="48"/>
      <c r="T63" s="48"/>
      <c r="U63" s="48"/>
    </row>
    <row r="64" spans="1:21" s="50" customFormat="1" ht="57.95" customHeight="1" x14ac:dyDescent="0.2">
      <c r="A64" s="764" t="s">
        <v>51</v>
      </c>
      <c r="B64" s="738"/>
      <c r="C64" s="758" t="e">
        <f>+H11/2</f>
        <v>#N/A</v>
      </c>
      <c r="D64" s="751" t="s">
        <v>74</v>
      </c>
      <c r="E64" s="750" t="s">
        <v>240</v>
      </c>
      <c r="F64" s="185" t="s">
        <v>268</v>
      </c>
      <c r="G64" s="145"/>
      <c r="H64" s="145"/>
      <c r="J64" s="145"/>
      <c r="K64" s="145"/>
      <c r="L64" s="145"/>
      <c r="M64" s="145"/>
      <c r="Q64" s="49"/>
      <c r="R64" s="49"/>
      <c r="S64" s="49"/>
      <c r="T64" s="49"/>
      <c r="U64" s="49"/>
    </row>
    <row r="65" spans="1:21" s="50" customFormat="1" ht="57.95" customHeight="1" thickBot="1" x14ac:dyDescent="0.25">
      <c r="A65" s="764" t="s">
        <v>354</v>
      </c>
      <c r="B65" s="738"/>
      <c r="C65" s="758" t="e">
        <f>+C14/2</f>
        <v>#N/A</v>
      </c>
      <c r="D65" s="751" t="s">
        <v>74</v>
      </c>
      <c r="E65" s="750" t="s">
        <v>240</v>
      </c>
      <c r="F65" s="185" t="s">
        <v>268</v>
      </c>
      <c r="G65" s="145"/>
      <c r="H65" s="145"/>
      <c r="I65" s="145"/>
      <c r="J65" s="145"/>
      <c r="K65" s="145"/>
      <c r="L65" s="145"/>
      <c r="M65" s="145"/>
      <c r="Q65" s="48"/>
      <c r="R65" s="48"/>
      <c r="S65" s="48"/>
      <c r="T65" s="48"/>
      <c r="U65" s="48"/>
    </row>
    <row r="66" spans="1:21" s="50" customFormat="1" ht="57.95" customHeight="1" thickBot="1" x14ac:dyDescent="0.3">
      <c r="A66" s="764" t="s">
        <v>355</v>
      </c>
      <c r="B66" s="755"/>
      <c r="C66" s="411" t="e">
        <f>+SQRT(ABS(((C10/1000+C11/1000000)*(C13-H10)/(C13*H10)*C63)^2+((C10/1000+C11/1000000)*(I48-I50))^2*C64^2/H10^4+(C10/1000+C11/1000000)^2*(I48-I50)*((I48-I50)-2*(C15-I50))*C65^2/C13^4))*1000000</f>
        <v>#N/A</v>
      </c>
      <c r="D66" s="759" t="s">
        <v>3</v>
      </c>
      <c r="E66" s="756" t="s">
        <v>241</v>
      </c>
      <c r="F66" s="765">
        <v>200</v>
      </c>
      <c r="G66" s="145"/>
      <c r="H66" s="1183"/>
      <c r="I66" s="1184"/>
      <c r="J66" s="1184"/>
      <c r="K66" s="1185"/>
      <c r="L66" s="196" t="s">
        <v>242</v>
      </c>
      <c r="M66" s="145"/>
      <c r="Q66" s="49"/>
      <c r="R66" s="49"/>
      <c r="S66" s="49"/>
      <c r="T66" s="49"/>
      <c r="U66" s="49"/>
    </row>
    <row r="67" spans="1:21" s="50" customFormat="1" ht="57.95" customHeight="1" thickBot="1" x14ac:dyDescent="0.3">
      <c r="A67" s="766" t="s">
        <v>53</v>
      </c>
      <c r="B67" s="767"/>
      <c r="C67" s="768" t="e">
        <f>+(G15/2/3^0.5)*2^0.5*1000</f>
        <v>#N/A</v>
      </c>
      <c r="D67" s="769" t="s">
        <v>3</v>
      </c>
      <c r="E67" s="770"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49"/>
      <c r="B68" s="49"/>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190" t="s">
        <v>257</v>
      </c>
      <c r="J73" s="1190"/>
      <c r="K73" s="1191"/>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15" t="e">
        <f>E74*1000-B74*1000</f>
        <v>#N/A</v>
      </c>
      <c r="G74" s="63"/>
      <c r="H74" s="1188"/>
      <c r="I74" s="317"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H39:J42"/>
    <mergeCell ref="A46:J46"/>
    <mergeCell ref="C47:E47"/>
    <mergeCell ref="G48:H48"/>
    <mergeCell ref="A49:B49"/>
    <mergeCell ref="G49:H49"/>
    <mergeCell ref="A47:B48"/>
    <mergeCell ref="A28:A31"/>
    <mergeCell ref="C33:D33"/>
    <mergeCell ref="F33:G33"/>
    <mergeCell ref="A36:J36"/>
    <mergeCell ref="B38:F38"/>
    <mergeCell ref="H38:J38"/>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1" orientation="portrait" r:id="rId1"/>
  <headerFooter>
    <oddHeader xml:space="preserve">&amp;C
&amp;16   
</oddHeader>
    <oddFooter xml:space="preserve">&amp;RRT03-F13 Vr.13 (2021-01-15)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'DATOS &amp;'!$B$6:$B$28</xm:f>
          </x14:formula1>
          <xm:sqref>I3:J4</xm:sqref>
        </x14:dataValidation>
        <x14:dataValidation type="list" allowBlank="1" showInputMessage="1" showErrorMessage="1" xr:uid="{00000000-0002-0000-0000-000001000000}">
          <x14:formula1>
            <xm:f>'DATOS &amp;'!$J$173:$J$178</xm:f>
          </x14:formula1>
          <xm:sqref>J19:J20</xm:sqref>
        </x14:dataValidation>
        <x14:dataValidation type="list" allowBlank="1" showInputMessage="1" showErrorMessage="1" xr:uid="{00000000-0002-0000-0000-000002000000}">
          <x14:formula1>
            <xm:f>'DATOS &amp;'!$N$120:$N$165</xm:f>
          </x14:formula1>
          <xm:sqref>F48</xm:sqref>
        </x14:dataValidation>
        <x14:dataValidation type="list" allowBlank="1" showInputMessage="1" showErrorMessage="1" xr:uid="{00000000-0002-0000-0000-000003000000}">
          <x14:formula1>
            <xm:f>'DATOS &amp;'!$B$36:$B$58</xm:f>
          </x14:formula1>
          <xm:sqref>J6</xm:sqref>
        </x14:dataValidation>
        <x14:dataValidation type="list" allowBlank="1" showInputMessage="1" showErrorMessage="1" xr:uid="{00000000-0002-0000-0000-000004000000}">
          <x14:formula1>
            <xm:f>'DATOS &amp;'!$N$10:$N$112</xm:f>
          </x14:formula1>
          <xm:sqref>E6</xm:sqref>
        </x14:dataValidation>
        <x14:dataValidation type="list" allowBlank="1" showInputMessage="1" showErrorMessage="1" xr:uid="{00000000-0002-0000-0000-000005000000}">
          <x14:formula1>
            <xm:f>'DATOS &amp;'!$V$119:$V$125</xm:f>
          </x14:formula1>
          <xm:sqref>J13</xm:sqref>
        </x14:dataValidation>
        <x14:dataValidation type="list" allowBlank="1" showInputMessage="1" showErrorMessage="1" xr:uid="{00000000-0002-0000-0000-000006000000}">
          <x14:formula1>
            <xm:f>'DATOS &amp;'!$V$160:$V$164</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t="s">
        <v>157</v>
      </c>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str">
        <f>VLOOKUP($H$25,'DATOS &amp;'!$V$160:$AA$164,2,FALSE)</f>
        <v>Luis Henry Barreto Rojas</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414"/>
      <c r="D29" s="414"/>
      <c r="E29" s="414"/>
      <c r="F29" s="415"/>
      <c r="G29" s="49"/>
      <c r="H29" s="49"/>
      <c r="I29" s="49"/>
      <c r="J29" s="49"/>
    </row>
    <row r="30" spans="1:11" s="50" customFormat="1" ht="31.5" customHeight="1" x14ac:dyDescent="0.2">
      <c r="A30" s="1131"/>
      <c r="B30" s="109" t="s">
        <v>2</v>
      </c>
      <c r="C30" s="414"/>
      <c r="D30" s="414"/>
      <c r="E30" s="414"/>
      <c r="F30" s="415"/>
      <c r="G30" s="49"/>
      <c r="H30" s="49"/>
      <c r="I30" s="49"/>
      <c r="J30" s="49"/>
    </row>
    <row r="31" spans="1:11" s="50" customFormat="1" ht="31.5" customHeight="1" thickBot="1" x14ac:dyDescent="0.25">
      <c r="A31" s="1132"/>
      <c r="B31" s="55" t="s">
        <v>0</v>
      </c>
      <c r="C31" s="416"/>
      <c r="D31" s="416"/>
      <c r="E31" s="416"/>
      <c r="F31" s="417"/>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716"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4"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RsiCz0pHsVrGdVgYdbe5xBB7J8WU/yOhHn3aYV/5PX+lrn7kWfuM/eZbrRQZy46HlXmRtsI7jnesE7z3RATG5g==" saltValue="MMD8U6ZBrnH9PD78sAoAQ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0000000}">
          <x14:formula1>
            <xm:f>'DATOS &amp;'!$B$6:$B$28</xm:f>
          </x14:formula1>
          <xm:sqref>I3:J4</xm:sqref>
        </x14:dataValidation>
        <x14:dataValidation type="list" allowBlank="1" showInputMessage="1" showErrorMessage="1" xr:uid="{00000000-0002-0000-0900-000001000000}">
          <x14:formula1>
            <xm:f>'DATOS &amp;'!$J$173:$J$178</xm:f>
          </x14:formula1>
          <xm:sqref>J19:J20</xm:sqref>
        </x14:dataValidation>
        <x14:dataValidation type="list" allowBlank="1" showInputMessage="1" showErrorMessage="1" xr:uid="{00000000-0002-0000-0900-000002000000}">
          <x14:formula1>
            <xm:f>'DATOS &amp;'!$N$120:$N$165</xm:f>
          </x14:formula1>
          <xm:sqref>F48</xm:sqref>
        </x14:dataValidation>
        <x14:dataValidation type="list" allowBlank="1" showInputMessage="1" showErrorMessage="1" xr:uid="{00000000-0002-0000-0900-000003000000}">
          <x14:formula1>
            <xm:f>'DATOS &amp;'!$B$36:$B$58</xm:f>
          </x14:formula1>
          <xm:sqref>J6</xm:sqref>
        </x14:dataValidation>
        <x14:dataValidation type="list" allowBlank="1" showInputMessage="1" showErrorMessage="1" xr:uid="{00000000-0002-0000-0900-000004000000}">
          <x14:formula1>
            <xm:f>'DATOS &amp;'!$N$28:$N$112</xm:f>
          </x14:formula1>
          <xm:sqref>E6</xm:sqref>
        </x14:dataValidation>
        <x14:dataValidation type="list" allowBlank="1" showInputMessage="1" showErrorMessage="1" xr:uid="{00000000-0002-0000-0900-000005000000}">
          <x14:formula1>
            <xm:f>'DATOS &amp;'!$V$119:$V$125</xm:f>
          </x14:formula1>
          <xm:sqref>J13</xm:sqref>
        </x14:dataValidation>
        <x14:dataValidation type="list" allowBlank="1" showInputMessage="1" showErrorMessage="1" xr:uid="{00000000-0002-0000-0900-000006000000}">
          <x14:formula1>
            <xm:f>'DATOS &amp;'!$V$160:$V$164</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U114"/>
  <sheetViews>
    <sheetView showGridLines="0" view="pageBreakPreview" topLeftCell="A4"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2"/>
      <c r="F24" s="1117" t="s">
        <v>313</v>
      </c>
      <c r="G24" s="1118"/>
      <c r="H24" s="2"/>
      <c r="I24" s="323" t="s">
        <v>9</v>
      </c>
      <c r="J24" s="54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vvV0594LZsdj3TNwOZ5UzasoUsYZ75jhdSaxw27MVTQIGiyNPE87AYbFRynBsK95AAIHpSIkxqestF17rLFcfw==" saltValue="mXqCgqqt/4oc4X8IYp7KV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A00-000000000000}">
          <x14:formula1>
            <xm:f>'DATOS &amp;'!$V$160:$V$164</xm:f>
          </x14:formula1>
          <xm:sqref>H25</xm:sqref>
        </x14:dataValidation>
        <x14:dataValidation type="list" allowBlank="1" showInputMessage="1" showErrorMessage="1" xr:uid="{00000000-0002-0000-0A00-000001000000}">
          <x14:formula1>
            <xm:f>'DATOS &amp;'!$V$119:$V$125</xm:f>
          </x14:formula1>
          <xm:sqref>J13</xm:sqref>
        </x14:dataValidation>
        <x14:dataValidation type="list" allowBlank="1" showInputMessage="1" showErrorMessage="1" xr:uid="{00000000-0002-0000-0A00-000002000000}">
          <x14:formula1>
            <xm:f>'DATOS &amp;'!$N$28:$N$112</xm:f>
          </x14:formula1>
          <xm:sqref>E6</xm:sqref>
        </x14:dataValidation>
        <x14:dataValidation type="list" allowBlank="1" showInputMessage="1" showErrorMessage="1" xr:uid="{00000000-0002-0000-0A00-000003000000}">
          <x14:formula1>
            <xm:f>'DATOS &amp;'!$B$36:$B$58</xm:f>
          </x14:formula1>
          <xm:sqref>J6</xm:sqref>
        </x14:dataValidation>
        <x14:dataValidation type="list" allowBlank="1" showInputMessage="1" showErrorMessage="1" xr:uid="{00000000-0002-0000-0A00-000004000000}">
          <x14:formula1>
            <xm:f>'DATOS &amp;'!$N$120:$N$165</xm:f>
          </x14:formula1>
          <xm:sqref>F48</xm:sqref>
        </x14:dataValidation>
        <x14:dataValidation type="list" allowBlank="1" showInputMessage="1" showErrorMessage="1" xr:uid="{00000000-0002-0000-0A00-000005000000}">
          <x14:formula1>
            <xm:f>'DATOS &amp;'!$J$173:$J$178</xm:f>
          </x14:formula1>
          <xm:sqref>J19:J20</xm:sqref>
        </x14:dataValidation>
        <x14:dataValidation type="list" allowBlank="1" showInputMessage="1" showErrorMessage="1" xr:uid="{00000000-0002-0000-0A00-000006000000}">
          <x14:formula1>
            <xm:f>'DATOS &amp;'!$B$6:$B$28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716"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4"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2lZgcSJ+GveGlG6CyEDwfMmXjp8uX3v/dEwbpCIZ4H5m7Dc0gVgCZV5jM3l7V4UwrBny1XkyVJl2uquiKcF3jQ==" saltValue="fdS6Fc6Cwn+Gdp1Ivcayl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B00-000000000000}">
          <x14:formula1>
            <xm:f>'DATOS &amp;'!$B$6:$B$28</xm:f>
          </x14:formula1>
          <xm:sqref>I3:J4</xm:sqref>
        </x14:dataValidation>
        <x14:dataValidation type="list" allowBlank="1" showInputMessage="1" showErrorMessage="1" xr:uid="{00000000-0002-0000-0B00-000001000000}">
          <x14:formula1>
            <xm:f>'DATOS &amp;'!$J$173:$J$178</xm:f>
          </x14:formula1>
          <xm:sqref>J19:J20</xm:sqref>
        </x14:dataValidation>
        <x14:dataValidation type="list" allowBlank="1" showInputMessage="1" showErrorMessage="1" xr:uid="{00000000-0002-0000-0B00-000002000000}">
          <x14:formula1>
            <xm:f>'DATOS &amp;'!$N$120:$N$165</xm:f>
          </x14:formula1>
          <xm:sqref>F48</xm:sqref>
        </x14:dataValidation>
        <x14:dataValidation type="list" allowBlank="1" showInputMessage="1" showErrorMessage="1" xr:uid="{00000000-0002-0000-0B00-000003000000}">
          <x14:formula1>
            <xm:f>'DATOS &amp;'!$B$36:$B$58</xm:f>
          </x14:formula1>
          <xm:sqref>J6</xm:sqref>
        </x14:dataValidation>
        <x14:dataValidation type="list" allowBlank="1" showInputMessage="1" showErrorMessage="1" xr:uid="{00000000-0002-0000-0B00-000004000000}">
          <x14:formula1>
            <xm:f>'DATOS &amp;'!$N$28:$N$112</xm:f>
          </x14:formula1>
          <xm:sqref>E6</xm:sqref>
        </x14:dataValidation>
        <x14:dataValidation type="list" allowBlank="1" showInputMessage="1" showErrorMessage="1" xr:uid="{00000000-0002-0000-0B00-000005000000}">
          <x14:formula1>
            <xm:f>'DATOS &amp;'!$V$119:$V$125</xm:f>
          </x14:formula1>
          <xm:sqref>J13</xm:sqref>
        </x14:dataValidation>
        <x14:dataValidation type="list" allowBlank="1" showInputMessage="1" showErrorMessage="1" xr:uid="{00000000-0002-0000-0B00-000006000000}">
          <x14:formula1>
            <xm:f>'DATOS &amp;'!$V$160:$V$164</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t="s">
        <v>285</v>
      </c>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218" t="e">
        <f>VLOOKUP($H$25,'DATOS &amp;'!$V$160:$AA$164,2,FALSE)</f>
        <v>#N/A</v>
      </c>
      <c r="H27" s="1219"/>
    </row>
    <row r="28" spans="1:11" s="50" customFormat="1" ht="31.5" customHeight="1" x14ac:dyDescent="0.2">
      <c r="A28" s="1130" t="s">
        <v>33</v>
      </c>
      <c r="B28" s="174" t="s">
        <v>0</v>
      </c>
      <c r="C28" s="367"/>
      <c r="D28" s="367"/>
      <c r="E28" s="367"/>
      <c r="F28" s="368"/>
      <c r="G28" s="49"/>
      <c r="H28" s="49"/>
      <c r="I28" s="49"/>
      <c r="J28" s="49"/>
    </row>
    <row r="29" spans="1:11" s="50" customFormat="1" ht="31.5" customHeight="1" x14ac:dyDescent="0.2">
      <c r="A29" s="1131"/>
      <c r="B29" s="109" t="s">
        <v>2</v>
      </c>
      <c r="C29" s="369"/>
      <c r="D29" s="369"/>
      <c r="E29" s="369"/>
      <c r="F29" s="370"/>
      <c r="G29" s="49"/>
      <c r="H29" s="49"/>
      <c r="I29" s="49"/>
      <c r="J29" s="49"/>
    </row>
    <row r="30" spans="1:11" s="50" customFormat="1" ht="31.5" customHeight="1" x14ac:dyDescent="0.2">
      <c r="A30" s="1131"/>
      <c r="B30" s="109" t="s">
        <v>2</v>
      </c>
      <c r="C30" s="369"/>
      <c r="D30" s="369"/>
      <c r="E30" s="369"/>
      <c r="F30" s="370"/>
      <c r="G30" s="49"/>
      <c r="H30" s="49"/>
      <c r="I30" s="49"/>
      <c r="J30" s="49"/>
    </row>
    <row r="31" spans="1:11" s="50" customFormat="1" ht="31.5" customHeight="1" thickBot="1" x14ac:dyDescent="0.25">
      <c r="A31" s="1132"/>
      <c r="B31" s="55" t="s">
        <v>0</v>
      </c>
      <c r="C31" s="371"/>
      <c r="D31" s="371"/>
      <c r="E31" s="371"/>
      <c r="F31" s="372"/>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73" t="e">
        <f>+AVERAGE(C28,C31)</f>
        <v>#DIV/0!</v>
      </c>
      <c r="D40" s="374" t="e">
        <f>+AVERAGE(D28,D31)</f>
        <v>#DIV/0!</v>
      </c>
      <c r="E40" s="374" t="e">
        <f>+AVERAGE(E28,E31)</f>
        <v>#DIV/0!</v>
      </c>
      <c r="F40" s="375" t="e">
        <f>+AVERAGE(F28,F31)</f>
        <v>#DIV/0!</v>
      </c>
      <c r="G40" s="49"/>
      <c r="H40" s="1142"/>
      <c r="I40" s="1143"/>
      <c r="J40" s="1144"/>
    </row>
    <row r="41" spans="1:11" s="50" customFormat="1" ht="31.5" customHeight="1" x14ac:dyDescent="0.2">
      <c r="A41" s="60"/>
      <c r="B41" s="62"/>
      <c r="C41" s="376" t="e">
        <f>+AVERAGE(C29:C30)</f>
        <v>#DIV/0!</v>
      </c>
      <c r="D41" s="83" t="e">
        <f>+AVERAGE(D29:D30)</f>
        <v>#DIV/0!</v>
      </c>
      <c r="E41" s="83" t="e">
        <f>+AVERAGE(E29:E30)</f>
        <v>#DIV/0!</v>
      </c>
      <c r="F41" s="377" t="e">
        <f>+AVERAGE(F29:F30)</f>
        <v>#DIV/0!</v>
      </c>
      <c r="G41" s="49"/>
      <c r="H41" s="1142"/>
      <c r="I41" s="1143"/>
      <c r="J41" s="1144"/>
    </row>
    <row r="42" spans="1:11" s="50" customFormat="1" ht="31.5" customHeight="1" thickBot="1" x14ac:dyDescent="0.25">
      <c r="A42" s="60"/>
      <c r="B42" s="64"/>
      <c r="C42" s="378" t="e">
        <f>+C41-C40</f>
        <v>#DIV/0!</v>
      </c>
      <c r="D42" s="379" t="e">
        <f>+D41-D40</f>
        <v>#DIV/0!</v>
      </c>
      <c r="E42" s="379" t="e">
        <f>+E41-E40</f>
        <v>#DIV/0!</v>
      </c>
      <c r="F42" s="380" t="e">
        <f>+F41-F40</f>
        <v>#DIV/0!</v>
      </c>
      <c r="G42" s="49"/>
      <c r="H42" s="1145"/>
      <c r="I42" s="1146"/>
      <c r="J42" s="1147"/>
    </row>
    <row r="43" spans="1:11" s="50" customFormat="1" ht="31.5" customHeight="1" thickBot="1" x14ac:dyDescent="0.25">
      <c r="A43" s="49"/>
      <c r="B43" s="65" t="s">
        <v>37</v>
      </c>
      <c r="C43" s="383"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15" t="e">
        <f>E74*1000-B74*1000</f>
        <v>#N/A</v>
      </c>
      <c r="G74" s="63"/>
      <c r="H74" s="1188"/>
      <c r="I74" s="317"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4" t="e">
        <f>F74/1000</f>
        <v>#N/A</v>
      </c>
      <c r="G75" s="94"/>
      <c r="H75" s="1189"/>
      <c r="I75" s="412"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hpDfAHBHQN15/WYc3Pk2d2mtFDN3th3K1CjJ2vB6DMDplLdP5DxvW28F05+iKZSmdbPi1kvfrTTGuamKgo0FiQ==" saltValue="toAGa2uo/itIG2Cv5jf34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1" orientation="portrait" r:id="rId1"/>
  <headerFooter>
    <oddHeader xml:space="preserve">&amp;C
&amp;16   
</oddHeader>
    <oddFooter>&amp;RRT03-F13 Vr.13 (2020-12-30)</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0000000}">
          <x14:formula1>
            <xm:f>'DATOS &amp;'!$V$160:$V$164</xm:f>
          </x14:formula1>
          <xm:sqref>H25</xm:sqref>
        </x14:dataValidation>
        <x14:dataValidation type="list" allowBlank="1" showInputMessage="1" showErrorMessage="1" xr:uid="{00000000-0002-0000-0C00-000001000000}">
          <x14:formula1>
            <xm:f>'DATOS &amp;'!$V$119:$V$125</xm:f>
          </x14:formula1>
          <xm:sqref>J13</xm:sqref>
        </x14:dataValidation>
        <x14:dataValidation type="list" allowBlank="1" showInputMessage="1" showErrorMessage="1" xr:uid="{00000000-0002-0000-0C00-000002000000}">
          <x14:formula1>
            <xm:f>'DATOS &amp;'!$N$28:$N$112</xm:f>
          </x14:formula1>
          <xm:sqref>E6</xm:sqref>
        </x14:dataValidation>
        <x14:dataValidation type="list" allowBlank="1" showInputMessage="1" showErrorMessage="1" xr:uid="{00000000-0002-0000-0C00-000003000000}">
          <x14:formula1>
            <xm:f>'DATOS &amp;'!$B$36:$B$58</xm:f>
          </x14:formula1>
          <xm:sqref>J6</xm:sqref>
        </x14:dataValidation>
        <x14:dataValidation type="list" allowBlank="1" showInputMessage="1" showErrorMessage="1" xr:uid="{00000000-0002-0000-0C00-000004000000}">
          <x14:formula1>
            <xm:f>'DATOS &amp;'!$N$120:$N$165</xm:f>
          </x14:formula1>
          <xm:sqref>F48</xm:sqref>
        </x14:dataValidation>
        <x14:dataValidation type="list" allowBlank="1" showInputMessage="1" showErrorMessage="1" xr:uid="{00000000-0002-0000-0C00-000005000000}">
          <x14:formula1>
            <xm:f>'DATOS &amp;'!$J$173:$J$178</xm:f>
          </x14:formula1>
          <xm:sqref>J19:J20</xm:sqref>
        </x14:dataValidation>
        <x14:dataValidation type="list" allowBlank="1" showInputMessage="1" showErrorMessage="1" xr:uid="{00000000-0002-0000-0C00-000006000000}">
          <x14:formula1>
            <xm:f>'DATOS &amp;'!$B$6:$B$28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67"/>
      <c r="D28" s="367"/>
      <c r="E28" s="367"/>
      <c r="F28" s="368"/>
      <c r="G28" s="49"/>
      <c r="H28" s="49"/>
      <c r="I28" s="49"/>
      <c r="J28" s="49"/>
    </row>
    <row r="29" spans="1:11" s="50" customFormat="1" ht="31.5" customHeight="1" x14ac:dyDescent="0.2">
      <c r="A29" s="1131"/>
      <c r="B29" s="109" t="s">
        <v>2</v>
      </c>
      <c r="C29" s="369"/>
      <c r="D29" s="369"/>
      <c r="E29" s="369"/>
      <c r="F29" s="370"/>
      <c r="G29" s="49"/>
      <c r="H29" s="49"/>
      <c r="I29" s="49"/>
      <c r="J29" s="49"/>
    </row>
    <row r="30" spans="1:11" s="50" customFormat="1" ht="31.5" customHeight="1" x14ac:dyDescent="0.2">
      <c r="A30" s="1131"/>
      <c r="B30" s="109" t="s">
        <v>2</v>
      </c>
      <c r="C30" s="369"/>
      <c r="D30" s="369"/>
      <c r="E30" s="369"/>
      <c r="F30" s="370"/>
      <c r="G30" s="49"/>
      <c r="H30" s="49"/>
      <c r="I30" s="49"/>
      <c r="J30" s="49"/>
    </row>
    <row r="31" spans="1:11" s="50" customFormat="1" ht="31.5" customHeight="1" thickBot="1" x14ac:dyDescent="0.25">
      <c r="A31" s="1132"/>
      <c r="B31" s="55" t="s">
        <v>0</v>
      </c>
      <c r="C31" s="371"/>
      <c r="D31" s="371"/>
      <c r="E31" s="371"/>
      <c r="F31" s="372"/>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73" t="e">
        <f>+AVERAGE(C28,C31)</f>
        <v>#DIV/0!</v>
      </c>
      <c r="D40" s="374" t="e">
        <f>+AVERAGE(D28,D31)</f>
        <v>#DIV/0!</v>
      </c>
      <c r="E40" s="374" t="e">
        <f>+AVERAGE(E28,E31)</f>
        <v>#DIV/0!</v>
      </c>
      <c r="F40" s="375" t="e">
        <f>+AVERAGE(F28,F31)</f>
        <v>#DIV/0!</v>
      </c>
      <c r="G40" s="49"/>
      <c r="H40" s="1142"/>
      <c r="I40" s="1143"/>
      <c r="J40" s="1144"/>
    </row>
    <row r="41" spans="1:11" s="50" customFormat="1" ht="31.5" customHeight="1" x14ac:dyDescent="0.2">
      <c r="A41" s="60"/>
      <c r="B41" s="62"/>
      <c r="C41" s="376" t="e">
        <f>+AVERAGE(C29:C30)</f>
        <v>#DIV/0!</v>
      </c>
      <c r="D41" s="83" t="e">
        <f>+AVERAGE(D29:D30)</f>
        <v>#DIV/0!</v>
      </c>
      <c r="E41" s="83" t="e">
        <f>+AVERAGE(E29:E30)</f>
        <v>#DIV/0!</v>
      </c>
      <c r="F41" s="377" t="e">
        <f>+AVERAGE(F29:F30)</f>
        <v>#DIV/0!</v>
      </c>
      <c r="G41" s="49"/>
      <c r="H41" s="1142"/>
      <c r="I41" s="1143"/>
      <c r="J41" s="1144"/>
    </row>
    <row r="42" spans="1:11" s="50" customFormat="1" ht="31.5" customHeight="1" thickBot="1" x14ac:dyDescent="0.25">
      <c r="A42" s="60"/>
      <c r="B42" s="64"/>
      <c r="C42" s="378" t="e">
        <f>+C41-C40</f>
        <v>#DIV/0!</v>
      </c>
      <c r="D42" s="379" t="e">
        <f>+D41-D40</f>
        <v>#DIV/0!</v>
      </c>
      <c r="E42" s="379" t="e">
        <f>+E41-E40</f>
        <v>#DIV/0!</v>
      </c>
      <c r="F42" s="380" t="e">
        <f>+F41-F40</f>
        <v>#DIV/0!</v>
      </c>
      <c r="G42" s="49"/>
      <c r="H42" s="1145"/>
      <c r="I42" s="1146"/>
      <c r="J42" s="1147"/>
    </row>
    <row r="43" spans="1:11" s="50" customFormat="1" ht="31.5" customHeight="1" thickBot="1" x14ac:dyDescent="0.25">
      <c r="A43" s="49"/>
      <c r="B43" s="65" t="s">
        <v>37</v>
      </c>
      <c r="C43" s="383"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220" t="s">
        <v>329</v>
      </c>
      <c r="B50" s="1221"/>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15" t="e">
        <f>E74*1000-B74*1000</f>
        <v>#N/A</v>
      </c>
      <c r="G74" s="63"/>
      <c r="H74" s="1188"/>
      <c r="I74" s="317"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ltugbMaBySrGxUmqtmPU1IS0jaF6Gs0HPfY1PuBNtu7iXo7CGK+ajGj7q1E5LkiUpHJpT5RwnzHlKIY8gLmIcQ==" saltValue="rDGBoVHBBGhBv7pSzkaAs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D00-000000000000}">
          <x14:formula1>
            <xm:f>'DATOS &amp;'!$B$6:$B$28</xm:f>
          </x14:formula1>
          <xm:sqref>I3:J4</xm:sqref>
        </x14:dataValidation>
        <x14:dataValidation type="list" allowBlank="1" showInputMessage="1" showErrorMessage="1" xr:uid="{00000000-0002-0000-0D00-000001000000}">
          <x14:formula1>
            <xm:f>'DATOS &amp;'!$J$173:$J$178</xm:f>
          </x14:formula1>
          <xm:sqref>J19:J20</xm:sqref>
        </x14:dataValidation>
        <x14:dataValidation type="list" allowBlank="1" showInputMessage="1" showErrorMessage="1" xr:uid="{00000000-0002-0000-0D00-000002000000}">
          <x14:formula1>
            <xm:f>'DATOS &amp;'!$N$120:$N$165</xm:f>
          </x14:formula1>
          <xm:sqref>F48</xm:sqref>
        </x14:dataValidation>
        <x14:dataValidation type="list" allowBlank="1" showInputMessage="1" showErrorMessage="1" xr:uid="{00000000-0002-0000-0D00-000003000000}">
          <x14:formula1>
            <xm:f>'DATOS &amp;'!$B$36:$B$58</xm:f>
          </x14:formula1>
          <xm:sqref>J6</xm:sqref>
        </x14:dataValidation>
        <x14:dataValidation type="list" allowBlank="1" showInputMessage="1" showErrorMessage="1" xr:uid="{00000000-0002-0000-0D00-000004000000}">
          <x14:formula1>
            <xm:f>'DATOS &amp;'!$N$28:$N$112</xm:f>
          </x14:formula1>
          <xm:sqref>E6</xm:sqref>
        </x14:dataValidation>
        <x14:dataValidation type="list" allowBlank="1" showInputMessage="1" showErrorMessage="1" xr:uid="{00000000-0002-0000-0D00-000005000000}">
          <x14:formula1>
            <xm:f>'DATOS &amp;'!$V$119:$V$125</xm:f>
          </x14:formula1>
          <xm:sqref>J13</xm:sqref>
        </x14:dataValidation>
        <x14:dataValidation type="list" allowBlank="1" showInputMessage="1" showErrorMessage="1" xr:uid="{00000000-0002-0000-0D00-000006000000}">
          <x14:formula1>
            <xm:f>'DATOS &amp;'!$V$160:$V$164</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U114"/>
  <sheetViews>
    <sheetView showGridLines="0" view="pageBreakPreview" topLeftCell="A4"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90"/>
      <c r="D28" s="390"/>
      <c r="E28" s="390"/>
      <c r="F28" s="391"/>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0"/>
      <c r="D31" s="390"/>
      <c r="E31" s="390"/>
      <c r="F31" s="391"/>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410"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418"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zHC1R7A486ZhICfbM90ZxUIRAseXGRSQE+3a5G+8B5YDPpNh70I0Y6VWlsa8INbYMez+Ix5Q2IifQlSlPhx1pw==" saltValue="gpim9exypXyWZroN06ZB4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E00-000000000000}">
          <x14:formula1>
            <xm:f>'DATOS &amp;'!$V$160:$V$164</xm:f>
          </x14:formula1>
          <xm:sqref>H25</xm:sqref>
        </x14:dataValidation>
        <x14:dataValidation type="list" allowBlank="1" showInputMessage="1" showErrorMessage="1" xr:uid="{00000000-0002-0000-0E00-000001000000}">
          <x14:formula1>
            <xm:f>'DATOS &amp;'!$V$119:$V$125</xm:f>
          </x14:formula1>
          <xm:sqref>J13</xm:sqref>
        </x14:dataValidation>
        <x14:dataValidation type="list" allowBlank="1" showInputMessage="1" showErrorMessage="1" xr:uid="{00000000-0002-0000-0E00-000002000000}">
          <x14:formula1>
            <xm:f>'DATOS &amp;'!$N$28:$N$112</xm:f>
          </x14:formula1>
          <xm:sqref>E6</xm:sqref>
        </x14:dataValidation>
        <x14:dataValidation type="list" allowBlank="1" showInputMessage="1" showErrorMessage="1" xr:uid="{00000000-0002-0000-0E00-000003000000}">
          <x14:formula1>
            <xm:f>'DATOS &amp;'!$B$36:$B$58</xm:f>
          </x14:formula1>
          <xm:sqref>J6</xm:sqref>
        </x14:dataValidation>
        <x14:dataValidation type="list" allowBlank="1" showInputMessage="1" showErrorMessage="1" xr:uid="{00000000-0002-0000-0E00-000004000000}">
          <x14:formula1>
            <xm:f>'DATOS &amp;'!$N$120:$N$165</xm:f>
          </x14:formula1>
          <xm:sqref>F48</xm:sqref>
        </x14:dataValidation>
        <x14:dataValidation type="list" allowBlank="1" showInputMessage="1" showErrorMessage="1" xr:uid="{00000000-0002-0000-0E00-000005000000}">
          <x14:formula1>
            <xm:f>'DATOS &amp;'!$J$173:$J$178</xm:f>
          </x14:formula1>
          <xm:sqref>J19:J20</xm:sqref>
        </x14:dataValidation>
        <x14:dataValidation type="list" allowBlank="1" showInputMessage="1" showErrorMessage="1" xr:uid="{00000000-0002-0000-0E00-000006000000}">
          <x14:formula1>
            <xm:f>'DATOS &amp;'!$B$6:$B$28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333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412"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z0JWZQMGM7B2Hf37r/t+G/d0CNyhFCMjSaxZFvDPvltaGQw7TBf+vOOkTcscbfkSWW7kwXyHCFsnDh1A4Z0m0w==" saltValue="Vw35oX+SCgv3kmDjjWm56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0000000}">
          <x14:formula1>
            <xm:f>'DATOS &amp;'!$B$6:$B$28</xm:f>
          </x14:formula1>
          <xm:sqref>I3:J4</xm:sqref>
        </x14:dataValidation>
        <x14:dataValidation type="list" allowBlank="1" showInputMessage="1" showErrorMessage="1" xr:uid="{00000000-0002-0000-0F00-000001000000}">
          <x14:formula1>
            <xm:f>'DATOS &amp;'!$J$173:$J$178</xm:f>
          </x14:formula1>
          <xm:sqref>J19:J20</xm:sqref>
        </x14:dataValidation>
        <x14:dataValidation type="list" allowBlank="1" showInputMessage="1" showErrorMessage="1" xr:uid="{00000000-0002-0000-0F00-000002000000}">
          <x14:formula1>
            <xm:f>'DATOS &amp;'!$N$120:$N$165</xm:f>
          </x14:formula1>
          <xm:sqref>F48</xm:sqref>
        </x14:dataValidation>
        <x14:dataValidation type="list" allowBlank="1" showInputMessage="1" showErrorMessage="1" xr:uid="{00000000-0002-0000-0F00-000003000000}">
          <x14:formula1>
            <xm:f>'DATOS &amp;'!$B$36:$B$58</xm:f>
          </x14:formula1>
          <xm:sqref>J6</xm:sqref>
        </x14:dataValidation>
        <x14:dataValidation type="list" allowBlank="1" showInputMessage="1" showErrorMessage="1" xr:uid="{00000000-0002-0000-0F00-000004000000}">
          <x14:formula1>
            <xm:f>'DATOS &amp;'!$N$28:$N$112</xm:f>
          </x14:formula1>
          <xm:sqref>E6</xm:sqref>
        </x14:dataValidation>
        <x14:dataValidation type="list" allowBlank="1" showInputMessage="1" showErrorMessage="1" xr:uid="{00000000-0002-0000-0F00-000005000000}">
          <x14:formula1>
            <xm:f>'DATOS &amp;'!$V$119:$V$125</xm:f>
          </x14:formula1>
          <xm:sqref>J13</xm:sqref>
        </x14:dataValidation>
        <x14:dataValidation type="list" allowBlank="1" showInputMessage="1" showErrorMessage="1" xr:uid="{00000000-0002-0000-0F00-000006000000}">
          <x14:formula1>
            <xm:f>'DATOS &amp;'!$V$160:$V$164</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333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222"/>
      <c r="I66" s="1223"/>
      <c r="J66" s="1223"/>
      <c r="K66" s="1224"/>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RPMnOp+utt0zSMXsQdMXAQckvOVf4DHvuXC+GSAIyz0rVNeQcomPIoRlExgytnXD+eJNWiLKCdN5UJwGwtgnyg==" saltValue="VHnR3+/4V9UVK1XrNECJ+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0000000}">
          <x14:formula1>
            <xm:f>'DATOS &amp;'!$V$160:$V$164</xm:f>
          </x14:formula1>
          <xm:sqref>H25</xm:sqref>
        </x14:dataValidation>
        <x14:dataValidation type="list" allowBlank="1" showInputMessage="1" showErrorMessage="1" xr:uid="{00000000-0002-0000-1000-000001000000}">
          <x14:formula1>
            <xm:f>'DATOS &amp;'!$V$119:$V$125</xm:f>
          </x14:formula1>
          <xm:sqref>J13</xm:sqref>
        </x14:dataValidation>
        <x14:dataValidation type="list" allowBlank="1" showInputMessage="1" showErrorMessage="1" xr:uid="{00000000-0002-0000-1000-000002000000}">
          <x14:formula1>
            <xm:f>'DATOS &amp;'!$N$28:$N$112</xm:f>
          </x14:formula1>
          <xm:sqref>E6</xm:sqref>
        </x14:dataValidation>
        <x14:dataValidation type="list" allowBlank="1" showInputMessage="1" showErrorMessage="1" xr:uid="{00000000-0002-0000-1000-000003000000}">
          <x14:formula1>
            <xm:f>'DATOS &amp;'!$B$36:$B$58</xm:f>
          </x14:formula1>
          <xm:sqref>J6</xm:sqref>
        </x14:dataValidation>
        <x14:dataValidation type="list" allowBlank="1" showInputMessage="1" showErrorMessage="1" xr:uid="{00000000-0002-0000-1000-000004000000}">
          <x14:formula1>
            <xm:f>'DATOS &amp;'!$N$120:$N$165</xm:f>
          </x14:formula1>
          <xm:sqref>F48</xm:sqref>
        </x14:dataValidation>
        <x14:dataValidation type="list" allowBlank="1" showInputMessage="1" showErrorMessage="1" xr:uid="{00000000-0002-0000-1000-000005000000}">
          <x14:formula1>
            <xm:f>'DATOS &amp;'!$J$173:$J$178</xm:f>
          </x14:formula1>
          <xm:sqref>J19:J20</xm:sqref>
        </x14:dataValidation>
        <x14:dataValidation type="list" allowBlank="1" showInputMessage="1" showErrorMessage="1" xr:uid="{00000000-0002-0000-1000-000006000000}">
          <x14:formula1>
            <xm:f>'DATOS &amp;'!$B$6:$B$28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3"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333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2">
        <v>1</v>
      </c>
      <c r="D27" s="342">
        <v>2</v>
      </c>
      <c r="E27" s="342">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718"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225"/>
      <c r="G73" s="1225"/>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dr8Wybrd0k3QHDZRKqN1BS8viyk9Hk5ge5FPhmvE/NFZOVf+CGa1OUMt+Sv3C+qaZp2KcxFC40tIxelaw+QhUQ==" saltValue="Axh2hveeCgNmompc13Kgx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100-000000000000}">
          <x14:formula1>
            <xm:f>'DATOS &amp;'!$B$6:$B$28</xm:f>
          </x14:formula1>
          <xm:sqref>I3:J4</xm:sqref>
        </x14:dataValidation>
        <x14:dataValidation type="list" allowBlank="1" showInputMessage="1" showErrorMessage="1" xr:uid="{00000000-0002-0000-1100-000001000000}">
          <x14:formula1>
            <xm:f>'DATOS &amp;'!$J$173:$J$178</xm:f>
          </x14:formula1>
          <xm:sqref>J19:J20</xm:sqref>
        </x14:dataValidation>
        <x14:dataValidation type="list" allowBlank="1" showInputMessage="1" showErrorMessage="1" xr:uid="{00000000-0002-0000-1100-000002000000}">
          <x14:formula1>
            <xm:f>'DATOS &amp;'!$N$120:$N$165</xm:f>
          </x14:formula1>
          <xm:sqref>F48</xm:sqref>
        </x14:dataValidation>
        <x14:dataValidation type="list" allowBlank="1" showInputMessage="1" showErrorMessage="1" xr:uid="{00000000-0002-0000-1100-000003000000}">
          <x14:formula1>
            <xm:f>'DATOS &amp;'!$B$36:$B$58</xm:f>
          </x14:formula1>
          <xm:sqref>J6</xm:sqref>
        </x14:dataValidation>
        <x14:dataValidation type="list" allowBlank="1" showInputMessage="1" showErrorMessage="1" xr:uid="{00000000-0002-0000-1100-000004000000}">
          <x14:formula1>
            <xm:f>'DATOS &amp;'!$N$28:$N$112</xm:f>
          </x14:formula1>
          <xm:sqref>E6</xm:sqref>
        </x14:dataValidation>
        <x14:dataValidation type="list" allowBlank="1" showInputMessage="1" showErrorMessage="1" xr:uid="{00000000-0002-0000-1100-000005000000}">
          <x14:formula1>
            <xm:f>'DATOS &amp;'!$V$119:$V$125</xm:f>
          </x14:formula1>
          <xm:sqref>J13</xm:sqref>
        </x14:dataValidation>
        <x14:dataValidation type="list" allowBlank="1" showInputMessage="1" showErrorMessage="1" xr:uid="{00000000-0002-0000-1100-000006000000}">
          <x14:formula1>
            <xm:f>'DATOS &amp;'!$V$160:$V$164</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CB243"/>
  <sheetViews>
    <sheetView showGridLines="0" view="pageBreakPreview" zoomScale="80" zoomScaleNormal="25" zoomScaleSheetLayoutView="80" zoomScalePageLayoutView="10" workbookViewId="0">
      <selection activeCell="U133" sqref="U133"/>
    </sheetView>
  </sheetViews>
  <sheetFormatPr baseColWidth="10" defaultColWidth="15.7109375" defaultRowHeight="15" x14ac:dyDescent="0.25"/>
  <cols>
    <col min="1" max="1" width="20.7109375" style="198" customWidth="1"/>
    <col min="2" max="2" width="20.140625" style="198" customWidth="1"/>
    <col min="3" max="3" width="19" style="198" customWidth="1"/>
    <col min="4" max="4" width="20.7109375" style="198" customWidth="1"/>
    <col min="5" max="5" width="25.7109375" style="198" customWidth="1"/>
    <col min="6" max="7" width="20.7109375" style="198" customWidth="1"/>
    <col min="8" max="8" width="18.85546875" style="198" customWidth="1"/>
    <col min="9" max="9" width="22.85546875" style="198" customWidth="1"/>
    <col min="10" max="20" width="20.7109375" style="198" customWidth="1"/>
    <col min="21" max="21" width="23.5703125" style="198" customWidth="1"/>
    <col min="22" max="30" width="20.7109375" style="198" customWidth="1"/>
    <col min="31" max="31" width="19.85546875" style="198" bestFit="1" customWidth="1"/>
    <col min="32" max="35" width="15.85546875" style="198" bestFit="1" customWidth="1"/>
    <col min="36" max="40" width="16" style="198" customWidth="1"/>
    <col min="41" max="44" width="10.7109375" style="198" customWidth="1"/>
    <col min="45" max="45" width="16" style="198" bestFit="1" customWidth="1"/>
    <col min="46" max="46" width="15.85546875" style="198" bestFit="1" customWidth="1"/>
    <col min="47" max="47" width="20.7109375" style="198" bestFit="1" customWidth="1"/>
    <col min="48" max="48" width="15.85546875" style="198" bestFit="1" customWidth="1"/>
    <col min="49" max="49" width="15.7109375" style="198"/>
    <col min="50" max="50" width="20" style="198" customWidth="1"/>
    <col min="51" max="52" width="10.7109375" style="198" customWidth="1"/>
    <col min="53" max="16384" width="15.7109375" style="198"/>
  </cols>
  <sheetData>
    <row r="1" spans="2:80" ht="30" customHeight="1" thickBot="1" x14ac:dyDescent="0.3">
      <c r="B1" s="197"/>
      <c r="C1" s="197"/>
      <c r="D1" s="197"/>
      <c r="E1" s="197"/>
      <c r="F1" s="197"/>
      <c r="G1" s="197"/>
      <c r="H1" s="197"/>
      <c r="I1" s="197"/>
      <c r="J1" s="197"/>
      <c r="K1" s="197"/>
      <c r="L1" s="197"/>
      <c r="AP1" s="197"/>
      <c r="AQ1" s="197"/>
      <c r="AR1" s="197"/>
      <c r="AS1" s="197"/>
      <c r="AT1" s="197"/>
      <c r="AU1" s="197"/>
      <c r="AV1" s="197"/>
      <c r="AW1" s="197"/>
      <c r="AX1" s="197"/>
      <c r="AY1" s="197"/>
      <c r="AZ1" s="197"/>
    </row>
    <row r="2" spans="2:80" ht="30" customHeight="1" x14ac:dyDescent="0.25">
      <c r="B2" s="1226" t="s">
        <v>163</v>
      </c>
      <c r="C2" s="1227"/>
      <c r="D2" s="1227"/>
      <c r="E2" s="1227"/>
      <c r="F2" s="1227"/>
      <c r="G2" s="1227"/>
      <c r="H2" s="1227"/>
      <c r="I2" s="1227"/>
      <c r="J2" s="1228"/>
      <c r="K2" s="197"/>
      <c r="L2" s="197"/>
      <c r="M2" s="197"/>
      <c r="AP2" s="197"/>
      <c r="AQ2" s="199"/>
      <c r="AR2" s="197"/>
      <c r="AS2" s="197"/>
      <c r="AT2" s="197"/>
      <c r="AU2" s="197"/>
      <c r="AV2" s="197"/>
      <c r="AW2" s="197"/>
      <c r="AX2" s="197"/>
      <c r="AY2" s="197"/>
      <c r="AZ2" s="197"/>
    </row>
    <row r="3" spans="2:80" ht="30" customHeight="1" thickBot="1" x14ac:dyDescent="0.3">
      <c r="B3" s="1229"/>
      <c r="C3" s="1230"/>
      <c r="D3" s="1230"/>
      <c r="E3" s="1230"/>
      <c r="F3" s="1230"/>
      <c r="G3" s="1230"/>
      <c r="H3" s="1230"/>
      <c r="I3" s="1230"/>
      <c r="J3" s="1231"/>
      <c r="K3" s="197"/>
      <c r="L3" s="197"/>
      <c r="M3" s="197"/>
      <c r="AQ3" s="197"/>
      <c r="AR3" s="197"/>
      <c r="AS3" s="197"/>
      <c r="AT3" s="197"/>
      <c r="AU3" s="197"/>
      <c r="AV3" s="197"/>
      <c r="AW3" s="197"/>
      <c r="AX3" s="197"/>
      <c r="AY3" s="197"/>
      <c r="AZ3" s="197"/>
    </row>
    <row r="4" spans="2:80" ht="30" customHeight="1" x14ac:dyDescent="0.25">
      <c r="B4" s="1232" t="s">
        <v>4</v>
      </c>
      <c r="C4" s="1234" t="s">
        <v>208</v>
      </c>
      <c r="D4" s="1236" t="s">
        <v>318</v>
      </c>
      <c r="E4" s="1236" t="s">
        <v>18</v>
      </c>
      <c r="F4" s="1236" t="s">
        <v>300</v>
      </c>
      <c r="G4" s="1236" t="s">
        <v>282</v>
      </c>
      <c r="H4" s="1236" t="s">
        <v>8</v>
      </c>
      <c r="I4" s="1236" t="s">
        <v>311</v>
      </c>
      <c r="J4" s="1238" t="s">
        <v>310</v>
      </c>
      <c r="K4" s="197"/>
      <c r="L4" s="197"/>
      <c r="M4" s="197"/>
      <c r="AQ4" s="197"/>
      <c r="AR4" s="197"/>
      <c r="AS4" s="197"/>
      <c r="AT4" s="197"/>
      <c r="AU4" s="197"/>
      <c r="AV4" s="197"/>
      <c r="AW4" s="197"/>
      <c r="AX4" s="197"/>
      <c r="AY4" s="197"/>
      <c r="AZ4" s="197"/>
    </row>
    <row r="5" spans="2:80" ht="30" customHeight="1" thickBot="1" x14ac:dyDescent="0.3">
      <c r="B5" s="1233"/>
      <c r="C5" s="1235"/>
      <c r="D5" s="1237"/>
      <c r="E5" s="1237"/>
      <c r="F5" s="1237"/>
      <c r="G5" s="1237"/>
      <c r="H5" s="1237"/>
      <c r="I5" s="1237"/>
      <c r="J5" s="1239"/>
      <c r="K5" s="197"/>
      <c r="L5" s="197"/>
      <c r="M5" s="197"/>
      <c r="AS5" s="197"/>
      <c r="AT5" s="197"/>
      <c r="AU5" s="197"/>
      <c r="AV5" s="197"/>
      <c r="AW5" s="197"/>
      <c r="AX5" s="197"/>
      <c r="AY5" s="197"/>
      <c r="AZ5" s="197"/>
    </row>
    <row r="6" spans="2:80" ht="30" customHeight="1" thickBot="1" x14ac:dyDescent="0.3">
      <c r="B6" s="200"/>
      <c r="C6" s="201"/>
      <c r="D6" s="201"/>
      <c r="E6" s="201"/>
      <c r="F6" s="201"/>
      <c r="G6" s="201"/>
      <c r="H6" s="201"/>
      <c r="I6" s="201"/>
      <c r="J6" s="202"/>
      <c r="M6" s="197"/>
      <c r="N6" s="1244" t="s">
        <v>185</v>
      </c>
      <c r="O6" s="1245"/>
      <c r="P6" s="1245"/>
      <c r="Q6" s="1245"/>
      <c r="R6" s="1245"/>
      <c r="S6" s="1245"/>
      <c r="T6" s="1245"/>
      <c r="U6" s="1245"/>
      <c r="V6" s="1245"/>
      <c r="W6" s="1245"/>
      <c r="X6" s="1245"/>
      <c r="Y6" s="1245"/>
      <c r="Z6" s="1245"/>
      <c r="AA6" s="1246"/>
      <c r="AS6" s="197"/>
      <c r="AT6" s="197"/>
      <c r="AU6" s="197"/>
      <c r="AV6" s="197"/>
      <c r="AW6" s="197"/>
      <c r="AX6" s="203"/>
      <c r="AY6" s="197"/>
      <c r="AZ6" s="197"/>
    </row>
    <row r="7" spans="2:80" s="271" customFormat="1" ht="43.5" customHeight="1" thickBot="1" x14ac:dyDescent="0.3">
      <c r="B7" s="440" t="s">
        <v>169</v>
      </c>
      <c r="C7" s="435"/>
      <c r="D7" s="293"/>
      <c r="E7" s="291"/>
      <c r="F7" s="291"/>
      <c r="G7" s="329" t="s">
        <v>475</v>
      </c>
      <c r="H7" s="293"/>
      <c r="I7" s="291"/>
      <c r="J7" s="426"/>
      <c r="M7" s="294"/>
      <c r="N7" s="1247"/>
      <c r="O7" s="1248"/>
      <c r="P7" s="1248"/>
      <c r="Q7" s="1248"/>
      <c r="R7" s="1248"/>
      <c r="S7" s="1248"/>
      <c r="T7" s="1248"/>
      <c r="U7" s="1248"/>
      <c r="V7" s="1248"/>
      <c r="W7" s="1248"/>
      <c r="X7" s="1248"/>
      <c r="Y7" s="1248"/>
      <c r="Z7" s="1248"/>
      <c r="AA7" s="1249"/>
      <c r="AS7" s="294"/>
      <c r="AT7" s="294"/>
      <c r="AU7" s="294"/>
      <c r="AV7" s="294"/>
      <c r="AW7" s="294"/>
      <c r="AX7" s="295"/>
      <c r="AY7" s="294"/>
      <c r="AZ7" s="294"/>
    </row>
    <row r="8" spans="2:80" s="298" customFormat="1" ht="30" customHeight="1" x14ac:dyDescent="0.25">
      <c r="B8" s="441" t="s">
        <v>170</v>
      </c>
      <c r="C8" s="436">
        <f>$C$7</f>
        <v>0</v>
      </c>
      <c r="D8" s="296">
        <f>$D$7</f>
        <v>0</v>
      </c>
      <c r="E8" s="204">
        <f>$E$7</f>
        <v>0</v>
      </c>
      <c r="F8" s="204">
        <f>$F$7</f>
        <v>0</v>
      </c>
      <c r="G8" s="205" t="str">
        <f>$G$7</f>
        <v>Laboratorio de calibración de masa y volumen, avenida carrera  50 # 26-55 Int 2,  piso 5.</v>
      </c>
      <c r="H8" s="588"/>
      <c r="I8" s="297">
        <f>$I$7</f>
        <v>0</v>
      </c>
      <c r="J8" s="427">
        <f>$J$7</f>
        <v>0</v>
      </c>
      <c r="M8" s="299"/>
      <c r="N8" s="1250" t="s">
        <v>145</v>
      </c>
      <c r="O8" s="1240" t="s">
        <v>21</v>
      </c>
      <c r="P8" s="1240" t="s">
        <v>10</v>
      </c>
      <c r="Q8" s="1240" t="s">
        <v>22</v>
      </c>
      <c r="R8" s="1240" t="s">
        <v>23</v>
      </c>
      <c r="S8" s="1240" t="s">
        <v>14</v>
      </c>
      <c r="T8" s="1240" t="s">
        <v>8</v>
      </c>
      <c r="U8" s="1240" t="s">
        <v>101</v>
      </c>
      <c r="V8" s="1240" t="s">
        <v>102</v>
      </c>
      <c r="W8" s="1240" t="s">
        <v>103</v>
      </c>
      <c r="X8" s="1240" t="s">
        <v>301</v>
      </c>
      <c r="Y8" s="1240" t="s">
        <v>302</v>
      </c>
      <c r="Z8" s="1240" t="s">
        <v>303</v>
      </c>
      <c r="AA8" s="1242" t="s">
        <v>211</v>
      </c>
      <c r="AB8" s="271"/>
      <c r="AS8" s="299"/>
      <c r="AT8" s="299"/>
      <c r="AU8" s="299"/>
      <c r="AV8" s="299"/>
      <c r="AW8" s="299"/>
      <c r="AX8" s="300"/>
      <c r="AY8" s="299"/>
      <c r="AZ8" s="299"/>
      <c r="CA8" s="271"/>
      <c r="CB8" s="271"/>
    </row>
    <row r="9" spans="2:80" s="298" customFormat="1" ht="30" customHeight="1" thickBot="1" x14ac:dyDescent="0.3">
      <c r="B9" s="441" t="s">
        <v>171</v>
      </c>
      <c r="C9" s="437">
        <f t="shared" ref="C9:C26" si="0">$C$7</f>
        <v>0</v>
      </c>
      <c r="D9" s="306">
        <f t="shared" ref="D9:D26" si="1">$D$7</f>
        <v>0</v>
      </c>
      <c r="E9" s="307">
        <f t="shared" ref="E9:E26" si="2">$E$7</f>
        <v>0</v>
      </c>
      <c r="F9" s="307">
        <f t="shared" ref="F9:F26" si="3">$F$7</f>
        <v>0</v>
      </c>
      <c r="G9" s="308" t="str">
        <f t="shared" ref="G9:G26" si="4">$G$7</f>
        <v>Laboratorio de calibración de masa y volumen, avenida carrera  50 # 26-55 Int 2,  piso 5.</v>
      </c>
      <c r="H9" s="589"/>
      <c r="I9" s="309">
        <f t="shared" ref="I9:I26" si="5">$I$7</f>
        <v>0</v>
      </c>
      <c r="J9" s="428">
        <f t="shared" ref="J9:J26" si="6">$J$7</f>
        <v>0</v>
      </c>
      <c r="M9" s="299"/>
      <c r="N9" s="1251"/>
      <c r="O9" s="1241"/>
      <c r="P9" s="1241"/>
      <c r="Q9" s="1241"/>
      <c r="R9" s="1241"/>
      <c r="S9" s="1241"/>
      <c r="T9" s="1241"/>
      <c r="U9" s="1241"/>
      <c r="V9" s="1241"/>
      <c r="W9" s="1241"/>
      <c r="X9" s="1241"/>
      <c r="Y9" s="1241"/>
      <c r="Z9" s="1241"/>
      <c r="AA9" s="1243"/>
      <c r="AB9" s="271"/>
      <c r="AS9" s="299"/>
      <c r="AT9" s="299"/>
      <c r="AU9" s="299"/>
      <c r="AV9" s="299"/>
      <c r="AW9" s="299"/>
      <c r="AX9" s="300"/>
      <c r="AY9" s="299"/>
      <c r="AZ9" s="299"/>
      <c r="CA9" s="271"/>
      <c r="CB9" s="271"/>
    </row>
    <row r="10" spans="2:80" s="298" customFormat="1" ht="30" customHeight="1" thickBot="1" x14ac:dyDescent="0.3">
      <c r="B10" s="441" t="s">
        <v>172</v>
      </c>
      <c r="C10" s="437">
        <f t="shared" si="0"/>
        <v>0</v>
      </c>
      <c r="D10" s="306">
        <f t="shared" si="1"/>
        <v>0</v>
      </c>
      <c r="E10" s="307">
        <f t="shared" si="2"/>
        <v>0</v>
      </c>
      <c r="F10" s="307">
        <f t="shared" si="3"/>
        <v>0</v>
      </c>
      <c r="G10" s="308" t="str">
        <f t="shared" si="4"/>
        <v>Laboratorio de calibración de masa y volumen, avenida carrera  50 # 26-55 Int 2,  piso 5.</v>
      </c>
      <c r="H10" s="589"/>
      <c r="I10" s="309">
        <f t="shared" si="5"/>
        <v>0</v>
      </c>
      <c r="J10" s="428">
        <f t="shared" si="6"/>
        <v>0</v>
      </c>
      <c r="M10" s="299"/>
      <c r="N10" s="647"/>
      <c r="O10" s="648"/>
      <c r="P10" s="648"/>
      <c r="Q10" s="648"/>
      <c r="R10" s="648"/>
      <c r="S10" s="648"/>
      <c r="T10" s="648"/>
      <c r="U10" s="648"/>
      <c r="V10" s="648"/>
      <c r="W10" s="648"/>
      <c r="X10" s="648"/>
      <c r="Y10" s="648"/>
      <c r="Z10" s="648"/>
      <c r="AA10" s="649"/>
      <c r="AB10" s="271"/>
      <c r="AS10" s="299"/>
      <c r="AT10" s="299"/>
      <c r="AU10" s="299"/>
      <c r="AV10" s="299"/>
      <c r="AW10" s="299"/>
      <c r="AX10" s="300"/>
      <c r="AY10" s="299"/>
      <c r="AZ10" s="299"/>
      <c r="CA10" s="271"/>
      <c r="CB10" s="271"/>
    </row>
    <row r="11" spans="2:80" s="298" customFormat="1" ht="30" customHeight="1" x14ac:dyDescent="0.25">
      <c r="B11" s="441" t="s">
        <v>173</v>
      </c>
      <c r="C11" s="437">
        <f t="shared" si="0"/>
        <v>0</v>
      </c>
      <c r="D11" s="306">
        <f t="shared" si="1"/>
        <v>0</v>
      </c>
      <c r="E11" s="307">
        <f t="shared" si="2"/>
        <v>0</v>
      </c>
      <c r="F11" s="307">
        <f t="shared" si="3"/>
        <v>0</v>
      </c>
      <c r="G11" s="308" t="str">
        <f t="shared" si="4"/>
        <v>Laboratorio de calibración de masa y volumen, avenida carrera  50 # 26-55 Int 2,  piso 5.</v>
      </c>
      <c r="H11" s="589"/>
      <c r="I11" s="309">
        <f t="shared" si="5"/>
        <v>0</v>
      </c>
      <c r="J11" s="428">
        <f t="shared" si="6"/>
        <v>0</v>
      </c>
      <c r="M11" s="299"/>
      <c r="N11" s="971" t="s">
        <v>119</v>
      </c>
      <c r="O11" s="914" t="s">
        <v>105</v>
      </c>
      <c r="P11" s="914" t="s">
        <v>76</v>
      </c>
      <c r="Q11" s="914">
        <v>27129360</v>
      </c>
      <c r="R11" s="914" t="s">
        <v>80</v>
      </c>
      <c r="S11" s="914" t="s">
        <v>204</v>
      </c>
      <c r="T11" s="913">
        <v>43228</v>
      </c>
      <c r="U11" s="914">
        <v>1</v>
      </c>
      <c r="V11" s="914">
        <v>8.9999999999999993E-3</v>
      </c>
      <c r="W11" s="916">
        <v>0.01</v>
      </c>
      <c r="X11" s="972">
        <v>8000</v>
      </c>
      <c r="Y11" s="914">
        <v>30</v>
      </c>
      <c r="Z11" s="973">
        <f t="shared" ref="Z11:Z27" si="7">(0.34848*((751.2+755.4)/2)-0.009*((48.4+57.9)/2)*EXP(0.0612*((19.5+20.7)/2)))/(273.15+((19.5+20.7)/2))</f>
        <v>0.88959332465171137</v>
      </c>
      <c r="AA11" s="974" t="s">
        <v>137</v>
      </c>
      <c r="AB11" s="271"/>
      <c r="AS11" s="299"/>
      <c r="AT11" s="299"/>
      <c r="AU11" s="299"/>
      <c r="AV11" s="299"/>
      <c r="AW11" s="299"/>
      <c r="AX11" s="300"/>
      <c r="AY11" s="299"/>
      <c r="AZ11" s="299"/>
      <c r="CA11" s="271"/>
      <c r="CB11" s="271"/>
    </row>
    <row r="12" spans="2:80" s="298" customFormat="1" ht="30" customHeight="1" x14ac:dyDescent="0.25">
      <c r="B12" s="442" t="s">
        <v>174</v>
      </c>
      <c r="C12" s="437">
        <f t="shared" si="0"/>
        <v>0</v>
      </c>
      <c r="D12" s="306">
        <f t="shared" si="1"/>
        <v>0</v>
      </c>
      <c r="E12" s="307">
        <f t="shared" si="2"/>
        <v>0</v>
      </c>
      <c r="F12" s="307">
        <f t="shared" si="3"/>
        <v>0</v>
      </c>
      <c r="G12" s="308" t="str">
        <f t="shared" si="4"/>
        <v>Laboratorio de calibración de masa y volumen, avenida carrera  50 # 26-55 Int 2,  piso 5.</v>
      </c>
      <c r="H12" s="589"/>
      <c r="I12" s="309">
        <f t="shared" si="5"/>
        <v>0</v>
      </c>
      <c r="J12" s="428">
        <f t="shared" si="6"/>
        <v>0</v>
      </c>
      <c r="M12" s="299"/>
      <c r="N12" s="975" t="s">
        <v>120</v>
      </c>
      <c r="O12" s="921" t="s">
        <v>105</v>
      </c>
      <c r="P12" s="921" t="s">
        <v>76</v>
      </c>
      <c r="Q12" s="921">
        <v>27129360</v>
      </c>
      <c r="R12" s="921" t="s">
        <v>81</v>
      </c>
      <c r="S12" s="921" t="s">
        <v>204</v>
      </c>
      <c r="T12" s="920">
        <v>43228</v>
      </c>
      <c r="U12" s="921">
        <v>2</v>
      </c>
      <c r="V12" s="924">
        <v>0.01</v>
      </c>
      <c r="W12" s="921">
        <v>1.2E-2</v>
      </c>
      <c r="X12" s="976">
        <v>8000</v>
      </c>
      <c r="Y12" s="921">
        <v>30</v>
      </c>
      <c r="Z12" s="977">
        <f t="shared" si="7"/>
        <v>0.88959332465171137</v>
      </c>
      <c r="AA12" s="978" t="s">
        <v>137</v>
      </c>
      <c r="AB12" s="271"/>
      <c r="AS12" s="299"/>
      <c r="AT12" s="299"/>
      <c r="AU12" s="299"/>
      <c r="AV12" s="299"/>
      <c r="AW12" s="299"/>
      <c r="AX12" s="300"/>
      <c r="AY12" s="299"/>
      <c r="AZ12" s="299"/>
      <c r="CA12" s="271"/>
      <c r="CB12" s="271"/>
    </row>
    <row r="13" spans="2:80" s="271" customFormat="1" ht="30" customHeight="1" x14ac:dyDescent="0.25">
      <c r="B13" s="443" t="s">
        <v>175</v>
      </c>
      <c r="C13" s="437">
        <f t="shared" si="0"/>
        <v>0</v>
      </c>
      <c r="D13" s="306">
        <f t="shared" si="1"/>
        <v>0</v>
      </c>
      <c r="E13" s="307">
        <f t="shared" si="2"/>
        <v>0</v>
      </c>
      <c r="F13" s="307">
        <f t="shared" si="3"/>
        <v>0</v>
      </c>
      <c r="G13" s="308" t="str">
        <f t="shared" si="4"/>
        <v>Laboratorio de calibración de masa y volumen, avenida carrera  50 # 26-55 Int 2,  piso 5.</v>
      </c>
      <c r="H13" s="589"/>
      <c r="I13" s="309">
        <f t="shared" si="5"/>
        <v>0</v>
      </c>
      <c r="J13" s="428">
        <f t="shared" si="6"/>
        <v>0</v>
      </c>
      <c r="M13" s="294"/>
      <c r="N13" s="975" t="s">
        <v>216</v>
      </c>
      <c r="O13" s="921" t="s">
        <v>105</v>
      </c>
      <c r="P13" s="921" t="s">
        <v>76</v>
      </c>
      <c r="Q13" s="921">
        <v>27129360</v>
      </c>
      <c r="R13" s="921" t="s">
        <v>82</v>
      </c>
      <c r="S13" s="921" t="s">
        <v>204</v>
      </c>
      <c r="T13" s="920">
        <v>43228</v>
      </c>
      <c r="U13" s="921">
        <v>2</v>
      </c>
      <c r="V13" s="921">
        <v>1.7000000000000001E-2</v>
      </c>
      <c r="W13" s="921">
        <v>1.2E-2</v>
      </c>
      <c r="X13" s="976">
        <v>8000</v>
      </c>
      <c r="Y13" s="921">
        <v>30</v>
      </c>
      <c r="Z13" s="977">
        <f t="shared" si="7"/>
        <v>0.88959332465171137</v>
      </c>
      <c r="AA13" s="978" t="s">
        <v>137</v>
      </c>
      <c r="AS13" s="300"/>
      <c r="AT13" s="300"/>
      <c r="AU13" s="300"/>
      <c r="AV13" s="300"/>
      <c r="AW13" s="300"/>
      <c r="AX13" s="295"/>
      <c r="AY13" s="294"/>
      <c r="AZ13" s="294"/>
    </row>
    <row r="14" spans="2:80" s="271" customFormat="1" ht="30" customHeight="1" x14ac:dyDescent="0.25">
      <c r="B14" s="442" t="s">
        <v>176</v>
      </c>
      <c r="C14" s="437">
        <f t="shared" si="0"/>
        <v>0</v>
      </c>
      <c r="D14" s="306">
        <f t="shared" si="1"/>
        <v>0</v>
      </c>
      <c r="E14" s="307">
        <f t="shared" si="2"/>
        <v>0</v>
      </c>
      <c r="F14" s="307">
        <f t="shared" si="3"/>
        <v>0</v>
      </c>
      <c r="G14" s="308" t="str">
        <f t="shared" si="4"/>
        <v>Laboratorio de calibración de masa y volumen, avenida carrera  50 # 26-55 Int 2,  piso 5.</v>
      </c>
      <c r="H14" s="589"/>
      <c r="I14" s="309">
        <f t="shared" si="5"/>
        <v>0</v>
      </c>
      <c r="J14" s="428">
        <f t="shared" si="6"/>
        <v>0</v>
      </c>
      <c r="M14" s="294"/>
      <c r="N14" s="975" t="s">
        <v>121</v>
      </c>
      <c r="O14" s="921" t="s">
        <v>105</v>
      </c>
      <c r="P14" s="921" t="s">
        <v>76</v>
      </c>
      <c r="Q14" s="921">
        <v>27129360</v>
      </c>
      <c r="R14" s="921" t="s">
        <v>83</v>
      </c>
      <c r="S14" s="921" t="s">
        <v>204</v>
      </c>
      <c r="T14" s="920">
        <v>43228</v>
      </c>
      <c r="U14" s="921">
        <v>5</v>
      </c>
      <c r="V14" s="924">
        <v>2E-3</v>
      </c>
      <c r="W14" s="921">
        <v>1.6E-2</v>
      </c>
      <c r="X14" s="976">
        <v>8000</v>
      </c>
      <c r="Y14" s="921">
        <v>30</v>
      </c>
      <c r="Z14" s="977">
        <f t="shared" si="7"/>
        <v>0.88959332465171137</v>
      </c>
      <c r="AA14" s="978" t="s">
        <v>137</v>
      </c>
      <c r="AS14" s="295"/>
      <c r="AT14" s="295"/>
      <c r="AU14" s="295"/>
      <c r="AV14" s="295"/>
      <c r="AW14" s="295"/>
      <c r="AX14" s="295"/>
      <c r="AY14" s="294"/>
      <c r="AZ14" s="294"/>
    </row>
    <row r="15" spans="2:80" s="271" customFormat="1" ht="30" customHeight="1" x14ac:dyDescent="0.25">
      <c r="B15" s="442" t="s">
        <v>177</v>
      </c>
      <c r="C15" s="437">
        <f t="shared" si="0"/>
        <v>0</v>
      </c>
      <c r="D15" s="306">
        <f t="shared" si="1"/>
        <v>0</v>
      </c>
      <c r="E15" s="307">
        <f t="shared" si="2"/>
        <v>0</v>
      </c>
      <c r="F15" s="307">
        <f t="shared" si="3"/>
        <v>0</v>
      </c>
      <c r="G15" s="308" t="str">
        <f t="shared" si="4"/>
        <v>Laboratorio de calibración de masa y volumen, avenida carrera  50 # 26-55 Int 2,  piso 5.</v>
      </c>
      <c r="H15" s="589"/>
      <c r="I15" s="309">
        <f t="shared" si="5"/>
        <v>0</v>
      </c>
      <c r="J15" s="428">
        <f t="shared" si="6"/>
        <v>0</v>
      </c>
      <c r="M15" s="294"/>
      <c r="N15" s="975" t="s">
        <v>122</v>
      </c>
      <c r="O15" s="921" t="s">
        <v>105</v>
      </c>
      <c r="P15" s="921" t="s">
        <v>76</v>
      </c>
      <c r="Q15" s="921">
        <v>27129360</v>
      </c>
      <c r="R15" s="921" t="s">
        <v>84</v>
      </c>
      <c r="S15" s="921" t="s">
        <v>204</v>
      </c>
      <c r="T15" s="920">
        <v>43228</v>
      </c>
      <c r="U15" s="921">
        <v>10</v>
      </c>
      <c r="V15" s="921">
        <v>1.9E-2</v>
      </c>
      <c r="W15" s="924">
        <v>0.02</v>
      </c>
      <c r="X15" s="976">
        <v>8000</v>
      </c>
      <c r="Y15" s="921">
        <v>30</v>
      </c>
      <c r="Z15" s="977">
        <f t="shared" si="7"/>
        <v>0.88959332465171137</v>
      </c>
      <c r="AA15" s="978" t="s">
        <v>137</v>
      </c>
      <c r="AS15" s="295"/>
      <c r="AT15" s="295"/>
      <c r="AU15" s="295"/>
      <c r="AV15" s="295"/>
      <c r="AW15" s="295"/>
      <c r="AX15" s="295"/>
      <c r="AY15" s="294"/>
      <c r="AZ15" s="294"/>
    </row>
    <row r="16" spans="2:80" s="271" customFormat="1" ht="30" customHeight="1" x14ac:dyDescent="0.25">
      <c r="B16" s="442" t="s">
        <v>178</v>
      </c>
      <c r="C16" s="437">
        <f t="shared" si="0"/>
        <v>0</v>
      </c>
      <c r="D16" s="306">
        <f t="shared" si="1"/>
        <v>0</v>
      </c>
      <c r="E16" s="307">
        <f t="shared" si="2"/>
        <v>0</v>
      </c>
      <c r="F16" s="307">
        <f t="shared" si="3"/>
        <v>0</v>
      </c>
      <c r="G16" s="308" t="str">
        <f t="shared" si="4"/>
        <v>Laboratorio de calibración de masa y volumen, avenida carrera  50 # 26-55 Int 2,  piso 5.</v>
      </c>
      <c r="H16" s="589"/>
      <c r="I16" s="309">
        <f t="shared" si="5"/>
        <v>0</v>
      </c>
      <c r="J16" s="428">
        <f t="shared" si="6"/>
        <v>0</v>
      </c>
      <c r="M16" s="294"/>
      <c r="N16" s="975" t="s">
        <v>123</v>
      </c>
      <c r="O16" s="921" t="s">
        <v>105</v>
      </c>
      <c r="P16" s="921" t="s">
        <v>76</v>
      </c>
      <c r="Q16" s="921">
        <v>27129360</v>
      </c>
      <c r="R16" s="921" t="s">
        <v>85</v>
      </c>
      <c r="S16" s="921" t="s">
        <v>204</v>
      </c>
      <c r="T16" s="920">
        <v>43228</v>
      </c>
      <c r="U16" s="921">
        <v>20</v>
      </c>
      <c r="V16" s="921">
        <v>2.5999999999999999E-2</v>
      </c>
      <c r="W16" s="921">
        <v>2.5000000000000001E-2</v>
      </c>
      <c r="X16" s="976">
        <v>8000</v>
      </c>
      <c r="Y16" s="921">
        <v>30</v>
      </c>
      <c r="Z16" s="977">
        <f t="shared" si="7"/>
        <v>0.88959332465171137</v>
      </c>
      <c r="AA16" s="978" t="s">
        <v>137</v>
      </c>
      <c r="AS16" s="295"/>
      <c r="AT16" s="295"/>
      <c r="AU16" s="295"/>
      <c r="AV16" s="295"/>
      <c r="AW16" s="295"/>
      <c r="AX16" s="295"/>
      <c r="AY16" s="294"/>
      <c r="AZ16" s="294"/>
    </row>
    <row r="17" spans="1:52" s="271" customFormat="1" ht="30" customHeight="1" x14ac:dyDescent="0.25">
      <c r="B17" s="443" t="s">
        <v>179</v>
      </c>
      <c r="C17" s="437">
        <f t="shared" si="0"/>
        <v>0</v>
      </c>
      <c r="D17" s="306">
        <f t="shared" si="1"/>
        <v>0</v>
      </c>
      <c r="E17" s="307">
        <f t="shared" si="2"/>
        <v>0</v>
      </c>
      <c r="F17" s="307">
        <f t="shared" si="3"/>
        <v>0</v>
      </c>
      <c r="G17" s="308" t="str">
        <f t="shared" si="4"/>
        <v>Laboratorio de calibración de masa y volumen, avenida carrera  50 # 26-55 Int 2,  piso 5.</v>
      </c>
      <c r="H17" s="589"/>
      <c r="I17" s="309">
        <f t="shared" si="5"/>
        <v>0</v>
      </c>
      <c r="J17" s="428">
        <f t="shared" si="6"/>
        <v>0</v>
      </c>
      <c r="M17" s="294"/>
      <c r="N17" s="975" t="s">
        <v>217</v>
      </c>
      <c r="O17" s="921" t="s">
        <v>105</v>
      </c>
      <c r="P17" s="921" t="s">
        <v>76</v>
      </c>
      <c r="Q17" s="921">
        <v>27129360</v>
      </c>
      <c r="R17" s="921" t="s">
        <v>86</v>
      </c>
      <c r="S17" s="921" t="s">
        <v>204</v>
      </c>
      <c r="T17" s="920">
        <v>43228</v>
      </c>
      <c r="U17" s="921">
        <v>20</v>
      </c>
      <c r="V17" s="921">
        <v>7.0000000000000001E-3</v>
      </c>
      <c r="W17" s="921">
        <v>2.5000000000000001E-2</v>
      </c>
      <c r="X17" s="976">
        <v>8000</v>
      </c>
      <c r="Y17" s="921">
        <v>30</v>
      </c>
      <c r="Z17" s="977">
        <f t="shared" si="7"/>
        <v>0.88959332465171137</v>
      </c>
      <c r="AA17" s="978" t="s">
        <v>137</v>
      </c>
      <c r="AS17" s="295"/>
      <c r="AT17" s="295"/>
      <c r="AU17" s="295"/>
      <c r="AV17" s="295"/>
      <c r="AW17" s="295"/>
      <c r="AX17" s="295"/>
      <c r="AY17" s="294"/>
      <c r="AZ17" s="294"/>
    </row>
    <row r="18" spans="1:52" s="271" customFormat="1" ht="30" customHeight="1" x14ac:dyDescent="0.25">
      <c r="B18" s="442" t="s">
        <v>180</v>
      </c>
      <c r="C18" s="437">
        <f t="shared" si="0"/>
        <v>0</v>
      </c>
      <c r="D18" s="306">
        <f t="shared" si="1"/>
        <v>0</v>
      </c>
      <c r="E18" s="307">
        <f t="shared" si="2"/>
        <v>0</v>
      </c>
      <c r="F18" s="307">
        <f t="shared" si="3"/>
        <v>0</v>
      </c>
      <c r="G18" s="308" t="str">
        <f t="shared" si="4"/>
        <v>Laboratorio de calibración de masa y volumen, avenida carrera  50 # 26-55 Int 2,  piso 5.</v>
      </c>
      <c r="H18" s="589"/>
      <c r="I18" s="309">
        <f t="shared" si="5"/>
        <v>0</v>
      </c>
      <c r="J18" s="428">
        <f t="shared" si="6"/>
        <v>0</v>
      </c>
      <c r="M18" s="294"/>
      <c r="N18" s="975" t="s">
        <v>124</v>
      </c>
      <c r="O18" s="921" t="s">
        <v>105</v>
      </c>
      <c r="P18" s="921" t="s">
        <v>76</v>
      </c>
      <c r="Q18" s="921">
        <v>27129360</v>
      </c>
      <c r="R18" s="921" t="s">
        <v>87</v>
      </c>
      <c r="S18" s="921" t="s">
        <v>204</v>
      </c>
      <c r="T18" s="920">
        <v>43228</v>
      </c>
      <c r="U18" s="921">
        <v>50</v>
      </c>
      <c r="V18" s="921">
        <v>0.03</v>
      </c>
      <c r="W18" s="921">
        <v>0.03</v>
      </c>
      <c r="X18" s="976">
        <v>8000</v>
      </c>
      <c r="Y18" s="921">
        <v>30</v>
      </c>
      <c r="Z18" s="977">
        <f t="shared" si="7"/>
        <v>0.88959332465171137</v>
      </c>
      <c r="AA18" s="978" t="s">
        <v>137</v>
      </c>
      <c r="AS18" s="295"/>
      <c r="AT18" s="295"/>
      <c r="AU18" s="295"/>
      <c r="AV18" s="295"/>
      <c r="AW18" s="295"/>
      <c r="AX18" s="295"/>
      <c r="AY18" s="294"/>
      <c r="AZ18" s="294"/>
    </row>
    <row r="19" spans="1:52" s="271" customFormat="1" ht="30" customHeight="1" x14ac:dyDescent="0.25">
      <c r="B19" s="444" t="s">
        <v>141</v>
      </c>
      <c r="C19" s="437">
        <f t="shared" si="0"/>
        <v>0</v>
      </c>
      <c r="D19" s="306">
        <f t="shared" si="1"/>
        <v>0</v>
      </c>
      <c r="E19" s="307">
        <f t="shared" si="2"/>
        <v>0</v>
      </c>
      <c r="F19" s="307">
        <f t="shared" si="3"/>
        <v>0</v>
      </c>
      <c r="G19" s="308" t="str">
        <f t="shared" si="4"/>
        <v>Laboratorio de calibración de masa y volumen, avenida carrera  50 # 26-55 Int 2,  piso 5.</v>
      </c>
      <c r="H19" s="589"/>
      <c r="I19" s="309">
        <f t="shared" si="5"/>
        <v>0</v>
      </c>
      <c r="J19" s="428">
        <f t="shared" si="6"/>
        <v>0</v>
      </c>
      <c r="M19" s="294"/>
      <c r="N19" s="975" t="s">
        <v>125</v>
      </c>
      <c r="O19" s="921" t="s">
        <v>105</v>
      </c>
      <c r="P19" s="921" t="s">
        <v>76</v>
      </c>
      <c r="Q19" s="921">
        <v>27129360</v>
      </c>
      <c r="R19" s="921" t="s">
        <v>88</v>
      </c>
      <c r="S19" s="921" t="s">
        <v>204</v>
      </c>
      <c r="T19" s="920">
        <v>43228</v>
      </c>
      <c r="U19" s="921">
        <v>100</v>
      </c>
      <c r="V19" s="921">
        <v>0.06</v>
      </c>
      <c r="W19" s="921">
        <v>0.05</v>
      </c>
      <c r="X19" s="976">
        <v>8000</v>
      </c>
      <c r="Y19" s="921">
        <v>30</v>
      </c>
      <c r="Z19" s="977">
        <f t="shared" si="7"/>
        <v>0.88959332465171137</v>
      </c>
      <c r="AA19" s="978" t="s">
        <v>137</v>
      </c>
      <c r="AS19" s="294"/>
      <c r="AT19" s="294"/>
      <c r="AU19" s="294"/>
      <c r="AV19" s="294"/>
      <c r="AW19" s="294"/>
      <c r="AX19" s="294"/>
      <c r="AY19" s="294"/>
      <c r="AZ19" s="294"/>
    </row>
    <row r="20" spans="1:52" s="271" customFormat="1" ht="30" customHeight="1" x14ac:dyDescent="0.25">
      <c r="B20" s="445" t="s">
        <v>142</v>
      </c>
      <c r="C20" s="437">
        <f t="shared" si="0"/>
        <v>0</v>
      </c>
      <c r="D20" s="306">
        <f t="shared" si="1"/>
        <v>0</v>
      </c>
      <c r="E20" s="307">
        <f t="shared" si="2"/>
        <v>0</v>
      </c>
      <c r="F20" s="307">
        <f t="shared" si="3"/>
        <v>0</v>
      </c>
      <c r="G20" s="308" t="str">
        <f t="shared" si="4"/>
        <v>Laboratorio de calibración de masa y volumen, avenida carrera  50 # 26-55 Int 2,  piso 5.</v>
      </c>
      <c r="H20" s="589"/>
      <c r="I20" s="309">
        <f t="shared" si="5"/>
        <v>0</v>
      </c>
      <c r="J20" s="428">
        <f t="shared" si="6"/>
        <v>0</v>
      </c>
      <c r="M20" s="294"/>
      <c r="N20" s="975" t="s">
        <v>126</v>
      </c>
      <c r="O20" s="921" t="s">
        <v>105</v>
      </c>
      <c r="P20" s="921" t="s">
        <v>76</v>
      </c>
      <c r="Q20" s="921">
        <v>27129360</v>
      </c>
      <c r="R20" s="921" t="s">
        <v>89</v>
      </c>
      <c r="S20" s="921" t="s">
        <v>204</v>
      </c>
      <c r="T20" s="920">
        <v>43228</v>
      </c>
      <c r="U20" s="921">
        <v>200</v>
      </c>
      <c r="V20" s="921">
        <v>-7.0000000000000007E-2</v>
      </c>
      <c r="W20" s="979">
        <v>0.1</v>
      </c>
      <c r="X20" s="976">
        <v>8000</v>
      </c>
      <c r="Y20" s="921">
        <v>30</v>
      </c>
      <c r="Z20" s="977">
        <f t="shared" si="7"/>
        <v>0.88959332465171137</v>
      </c>
      <c r="AA20" s="978" t="s">
        <v>137</v>
      </c>
      <c r="AS20" s="294"/>
      <c r="AT20" s="294"/>
      <c r="AU20" s="294"/>
      <c r="AV20" s="294"/>
      <c r="AW20" s="294"/>
      <c r="AX20" s="294"/>
      <c r="AY20" s="294"/>
      <c r="AZ20" s="294"/>
    </row>
    <row r="21" spans="1:52" s="271" customFormat="1" ht="30" customHeight="1" x14ac:dyDescent="0.25">
      <c r="B21" s="446" t="s">
        <v>181</v>
      </c>
      <c r="C21" s="437">
        <f t="shared" si="0"/>
        <v>0</v>
      </c>
      <c r="D21" s="306">
        <f t="shared" si="1"/>
        <v>0</v>
      </c>
      <c r="E21" s="307">
        <f t="shared" si="2"/>
        <v>0</v>
      </c>
      <c r="F21" s="307">
        <f t="shared" si="3"/>
        <v>0</v>
      </c>
      <c r="G21" s="308" t="str">
        <f t="shared" si="4"/>
        <v>Laboratorio de calibración de masa y volumen, avenida carrera  50 # 26-55 Int 2,  piso 5.</v>
      </c>
      <c r="H21" s="589"/>
      <c r="I21" s="309">
        <f t="shared" si="5"/>
        <v>0</v>
      </c>
      <c r="J21" s="428">
        <f t="shared" si="6"/>
        <v>0</v>
      </c>
      <c r="M21" s="300"/>
      <c r="N21" s="975" t="s">
        <v>218</v>
      </c>
      <c r="O21" s="921" t="s">
        <v>105</v>
      </c>
      <c r="P21" s="921" t="s">
        <v>76</v>
      </c>
      <c r="Q21" s="921">
        <v>27129360</v>
      </c>
      <c r="R21" s="921" t="s">
        <v>90</v>
      </c>
      <c r="S21" s="921" t="s">
        <v>204</v>
      </c>
      <c r="T21" s="920">
        <v>43228</v>
      </c>
      <c r="U21" s="921">
        <v>200</v>
      </c>
      <c r="V21" s="921">
        <v>0.15</v>
      </c>
      <c r="W21" s="979">
        <v>0.1</v>
      </c>
      <c r="X21" s="976">
        <v>8000</v>
      </c>
      <c r="Y21" s="921">
        <v>30</v>
      </c>
      <c r="Z21" s="977">
        <f t="shared" si="7"/>
        <v>0.88959332465171137</v>
      </c>
      <c r="AA21" s="978" t="s">
        <v>137</v>
      </c>
      <c r="AS21" s="294"/>
      <c r="AT21" s="294"/>
      <c r="AU21" s="294"/>
      <c r="AV21" s="294"/>
      <c r="AW21" s="294"/>
      <c r="AX21" s="294"/>
      <c r="AY21" s="294"/>
      <c r="AZ21" s="294"/>
    </row>
    <row r="22" spans="1:52" s="271" customFormat="1" ht="30" customHeight="1" x14ac:dyDescent="0.25">
      <c r="B22" s="447" t="s">
        <v>143</v>
      </c>
      <c r="C22" s="437">
        <f t="shared" si="0"/>
        <v>0</v>
      </c>
      <c r="D22" s="306">
        <f t="shared" si="1"/>
        <v>0</v>
      </c>
      <c r="E22" s="307">
        <f t="shared" si="2"/>
        <v>0</v>
      </c>
      <c r="F22" s="307">
        <f t="shared" si="3"/>
        <v>0</v>
      </c>
      <c r="G22" s="308" t="str">
        <f t="shared" si="4"/>
        <v>Laboratorio de calibración de masa y volumen, avenida carrera  50 # 26-55 Int 2,  piso 5.</v>
      </c>
      <c r="H22" s="589"/>
      <c r="I22" s="309">
        <f t="shared" si="5"/>
        <v>0</v>
      </c>
      <c r="J22" s="428">
        <f t="shared" si="6"/>
        <v>0</v>
      </c>
      <c r="M22" s="300"/>
      <c r="N22" s="975" t="s">
        <v>127</v>
      </c>
      <c r="O22" s="921" t="s">
        <v>105</v>
      </c>
      <c r="P22" s="921" t="s">
        <v>76</v>
      </c>
      <c r="Q22" s="921">
        <v>27129360</v>
      </c>
      <c r="R22" s="921" t="s">
        <v>91</v>
      </c>
      <c r="S22" s="921" t="s">
        <v>204</v>
      </c>
      <c r="T22" s="920">
        <v>43228</v>
      </c>
      <c r="U22" s="921">
        <v>500</v>
      </c>
      <c r="V22" s="921">
        <v>0.33</v>
      </c>
      <c r="W22" s="921">
        <v>0.25</v>
      </c>
      <c r="X22" s="976">
        <v>8000</v>
      </c>
      <c r="Y22" s="921">
        <v>30</v>
      </c>
      <c r="Z22" s="977">
        <f t="shared" si="7"/>
        <v>0.88959332465171137</v>
      </c>
      <c r="AA22" s="978" t="s">
        <v>137</v>
      </c>
      <c r="AS22" s="294"/>
      <c r="AT22" s="294"/>
      <c r="AU22" s="294"/>
      <c r="AV22" s="294"/>
      <c r="AW22" s="294"/>
      <c r="AX22" s="294"/>
      <c r="AY22" s="294"/>
      <c r="AZ22" s="294"/>
    </row>
    <row r="23" spans="1:52" s="271" customFormat="1" ht="30" customHeight="1" x14ac:dyDescent="0.25">
      <c r="B23" s="448" t="s">
        <v>144</v>
      </c>
      <c r="C23" s="437">
        <f t="shared" si="0"/>
        <v>0</v>
      </c>
      <c r="D23" s="306">
        <f t="shared" si="1"/>
        <v>0</v>
      </c>
      <c r="E23" s="307">
        <f t="shared" si="2"/>
        <v>0</v>
      </c>
      <c r="F23" s="307">
        <f t="shared" si="3"/>
        <v>0</v>
      </c>
      <c r="G23" s="308" t="str">
        <f t="shared" si="4"/>
        <v>Laboratorio de calibración de masa y volumen, avenida carrera  50 # 26-55 Int 2,  piso 5.</v>
      </c>
      <c r="H23" s="589"/>
      <c r="I23" s="309">
        <f t="shared" si="5"/>
        <v>0</v>
      </c>
      <c r="J23" s="428">
        <f t="shared" si="6"/>
        <v>0</v>
      </c>
      <c r="M23" s="300"/>
      <c r="N23" s="975" t="s">
        <v>445</v>
      </c>
      <c r="O23" s="921" t="s">
        <v>105</v>
      </c>
      <c r="P23" s="921" t="s">
        <v>76</v>
      </c>
      <c r="Q23" s="921">
        <v>27129360</v>
      </c>
      <c r="R23" s="921" t="s">
        <v>92</v>
      </c>
      <c r="S23" s="921" t="s">
        <v>204</v>
      </c>
      <c r="T23" s="920">
        <v>43228</v>
      </c>
      <c r="U23" s="980">
        <v>1000</v>
      </c>
      <c r="V23" s="921">
        <v>0.7</v>
      </c>
      <c r="W23" s="921">
        <v>0.5</v>
      </c>
      <c r="X23" s="976">
        <v>8000</v>
      </c>
      <c r="Y23" s="921">
        <v>30</v>
      </c>
      <c r="Z23" s="977">
        <f t="shared" si="7"/>
        <v>0.88959332465171137</v>
      </c>
      <c r="AA23" s="978" t="s">
        <v>137</v>
      </c>
      <c r="AS23" s="294"/>
      <c r="AT23" s="294"/>
      <c r="AU23" s="294"/>
      <c r="AV23" s="294"/>
      <c r="AW23" s="294"/>
      <c r="AX23" s="294"/>
      <c r="AY23" s="294"/>
      <c r="AZ23" s="294"/>
    </row>
    <row r="24" spans="1:52" s="271" customFormat="1" ht="30" customHeight="1" x14ac:dyDescent="0.25">
      <c r="B24" s="652" t="s">
        <v>182</v>
      </c>
      <c r="C24" s="674">
        <f t="shared" si="0"/>
        <v>0</v>
      </c>
      <c r="D24" s="675">
        <f t="shared" si="1"/>
        <v>0</v>
      </c>
      <c r="E24" s="676">
        <f t="shared" si="2"/>
        <v>0</v>
      </c>
      <c r="F24" s="676">
        <f t="shared" si="3"/>
        <v>0</v>
      </c>
      <c r="G24" s="677" t="str">
        <f t="shared" si="4"/>
        <v>Laboratorio de calibración de masa y volumen, avenida carrera  50 # 26-55 Int 2,  piso 5.</v>
      </c>
      <c r="H24" s="589"/>
      <c r="I24" s="678">
        <f t="shared" si="5"/>
        <v>0</v>
      </c>
      <c r="J24" s="679">
        <f t="shared" si="6"/>
        <v>0</v>
      </c>
      <c r="M24" s="300"/>
      <c r="N24" s="975" t="s">
        <v>444</v>
      </c>
      <c r="O24" s="921" t="s">
        <v>105</v>
      </c>
      <c r="P24" s="921" t="s">
        <v>76</v>
      </c>
      <c r="Q24" s="921">
        <v>27129360</v>
      </c>
      <c r="R24" s="921" t="s">
        <v>93</v>
      </c>
      <c r="S24" s="921" t="s">
        <v>204</v>
      </c>
      <c r="T24" s="920">
        <v>43228</v>
      </c>
      <c r="U24" s="980">
        <v>2000</v>
      </c>
      <c r="V24" s="921">
        <v>1.1000000000000001</v>
      </c>
      <c r="W24" s="981">
        <v>1</v>
      </c>
      <c r="X24" s="976">
        <v>8000</v>
      </c>
      <c r="Y24" s="921">
        <v>30</v>
      </c>
      <c r="Z24" s="977">
        <f t="shared" si="7"/>
        <v>0.88959332465171137</v>
      </c>
      <c r="AA24" s="978" t="s">
        <v>137</v>
      </c>
      <c r="AS24" s="294"/>
      <c r="AT24" s="294"/>
      <c r="AU24" s="294"/>
      <c r="AV24" s="294"/>
      <c r="AW24" s="294"/>
      <c r="AX24" s="294"/>
      <c r="AY24" s="294"/>
      <c r="AZ24" s="294"/>
    </row>
    <row r="25" spans="1:52" s="271" customFormat="1" ht="30" customHeight="1" x14ac:dyDescent="0.25">
      <c r="B25" s="653" t="s">
        <v>183</v>
      </c>
      <c r="C25" s="674">
        <f t="shared" si="0"/>
        <v>0</v>
      </c>
      <c r="D25" s="675">
        <f t="shared" si="1"/>
        <v>0</v>
      </c>
      <c r="E25" s="676">
        <f t="shared" si="2"/>
        <v>0</v>
      </c>
      <c r="F25" s="676">
        <f t="shared" si="3"/>
        <v>0</v>
      </c>
      <c r="G25" s="677" t="str">
        <f t="shared" si="4"/>
        <v>Laboratorio de calibración de masa y volumen, avenida carrera  50 # 26-55 Int 2,  piso 5.</v>
      </c>
      <c r="H25" s="589"/>
      <c r="I25" s="678">
        <f t="shared" si="5"/>
        <v>0</v>
      </c>
      <c r="J25" s="679">
        <f t="shared" si="6"/>
        <v>0</v>
      </c>
      <c r="M25" s="300"/>
      <c r="N25" s="975" t="s">
        <v>443</v>
      </c>
      <c r="O25" s="921" t="s">
        <v>105</v>
      </c>
      <c r="P25" s="921" t="s">
        <v>76</v>
      </c>
      <c r="Q25" s="921">
        <v>27129360</v>
      </c>
      <c r="R25" s="921" t="s">
        <v>94</v>
      </c>
      <c r="S25" s="921" t="s">
        <v>204</v>
      </c>
      <c r="T25" s="920">
        <v>43228</v>
      </c>
      <c r="U25" s="980">
        <v>2000</v>
      </c>
      <c r="V25" s="981">
        <v>1</v>
      </c>
      <c r="W25" s="981">
        <v>1</v>
      </c>
      <c r="X25" s="976">
        <v>8000</v>
      </c>
      <c r="Y25" s="921">
        <v>30</v>
      </c>
      <c r="Z25" s="977">
        <f t="shared" si="7"/>
        <v>0.88959332465171137</v>
      </c>
      <c r="AA25" s="978" t="s">
        <v>137</v>
      </c>
      <c r="AS25" s="294"/>
      <c r="AT25" s="294"/>
      <c r="AU25" s="294"/>
      <c r="AV25" s="294"/>
      <c r="AW25" s="294"/>
      <c r="AX25" s="294"/>
      <c r="AY25" s="294"/>
      <c r="AZ25" s="294"/>
    </row>
    <row r="26" spans="1:52" s="271" customFormat="1" ht="30" customHeight="1" x14ac:dyDescent="0.25">
      <c r="B26" s="653" t="s">
        <v>184</v>
      </c>
      <c r="C26" s="674">
        <f t="shared" si="0"/>
        <v>0</v>
      </c>
      <c r="D26" s="675">
        <f t="shared" si="1"/>
        <v>0</v>
      </c>
      <c r="E26" s="676">
        <f t="shared" si="2"/>
        <v>0</v>
      </c>
      <c r="F26" s="676">
        <f t="shared" si="3"/>
        <v>0</v>
      </c>
      <c r="G26" s="677" t="str">
        <f t="shared" si="4"/>
        <v>Laboratorio de calibración de masa y volumen, avenida carrera  50 # 26-55 Int 2,  piso 5.</v>
      </c>
      <c r="H26" s="589"/>
      <c r="I26" s="678">
        <f t="shared" si="5"/>
        <v>0</v>
      </c>
      <c r="J26" s="679">
        <f t="shared" si="6"/>
        <v>0</v>
      </c>
      <c r="M26" s="295"/>
      <c r="N26" s="975" t="s">
        <v>442</v>
      </c>
      <c r="O26" s="921" t="s">
        <v>105</v>
      </c>
      <c r="P26" s="921" t="s">
        <v>76</v>
      </c>
      <c r="Q26" s="921">
        <v>27129360</v>
      </c>
      <c r="R26" s="921" t="s">
        <v>95</v>
      </c>
      <c r="S26" s="921" t="s">
        <v>204</v>
      </c>
      <c r="T26" s="920">
        <v>43228</v>
      </c>
      <c r="U26" s="980">
        <v>5000</v>
      </c>
      <c r="V26" s="921">
        <v>3.5</v>
      </c>
      <c r="W26" s="921">
        <v>2.5</v>
      </c>
      <c r="X26" s="976">
        <v>8000</v>
      </c>
      <c r="Y26" s="921">
        <v>30</v>
      </c>
      <c r="Z26" s="977">
        <f t="shared" si="7"/>
        <v>0.88959332465171137</v>
      </c>
      <c r="AA26" s="978" t="s">
        <v>137</v>
      </c>
      <c r="AS26" s="294"/>
      <c r="AT26" s="294"/>
      <c r="AU26" s="294"/>
      <c r="AV26" s="294"/>
      <c r="AW26" s="294"/>
      <c r="AX26" s="294"/>
      <c r="AY26" s="294"/>
      <c r="AZ26" s="294"/>
    </row>
    <row r="27" spans="1:52" s="271" customFormat="1" ht="30" customHeight="1" thickBot="1" x14ac:dyDescent="0.3">
      <c r="B27" s="449"/>
      <c r="C27" s="438"/>
      <c r="D27" s="306"/>
      <c r="E27" s="307"/>
      <c r="F27" s="307"/>
      <c r="G27" s="308"/>
      <c r="H27" s="310"/>
      <c r="I27" s="309"/>
      <c r="J27" s="428"/>
      <c r="M27" s="295"/>
      <c r="N27" s="982" t="s">
        <v>384</v>
      </c>
      <c r="O27" s="983" t="s">
        <v>105</v>
      </c>
      <c r="P27" s="983" t="s">
        <v>76</v>
      </c>
      <c r="Q27" s="983">
        <v>27129360</v>
      </c>
      <c r="R27" s="983" t="s">
        <v>96</v>
      </c>
      <c r="S27" s="983" t="s">
        <v>204</v>
      </c>
      <c r="T27" s="984">
        <v>43228</v>
      </c>
      <c r="U27" s="985">
        <v>10000</v>
      </c>
      <c r="V27" s="983">
        <v>8.1999999999999993</v>
      </c>
      <c r="W27" s="986">
        <v>5</v>
      </c>
      <c r="X27" s="987">
        <v>8000</v>
      </c>
      <c r="Y27" s="983">
        <v>30</v>
      </c>
      <c r="Z27" s="988">
        <f t="shared" si="7"/>
        <v>0.88959332465171137</v>
      </c>
      <c r="AA27" s="989" t="s">
        <v>137</v>
      </c>
      <c r="AS27" s="294"/>
      <c r="AT27" s="294"/>
      <c r="AU27" s="294"/>
      <c r="AV27" s="294"/>
      <c r="AW27" s="294"/>
      <c r="AX27" s="295"/>
      <c r="AY27" s="294"/>
      <c r="AZ27" s="294"/>
    </row>
    <row r="28" spans="1:52" s="271" customFormat="1" ht="30" customHeight="1" thickBot="1" x14ac:dyDescent="0.3">
      <c r="B28" s="450"/>
      <c r="C28" s="439"/>
      <c r="D28" s="430"/>
      <c r="E28" s="429"/>
      <c r="F28" s="431"/>
      <c r="G28" s="432"/>
      <c r="H28" s="430"/>
      <c r="I28" s="433"/>
      <c r="J28" s="434"/>
      <c r="M28" s="295"/>
      <c r="N28" s="209" t="s">
        <v>440</v>
      </c>
      <c r="O28" s="301" t="s">
        <v>106</v>
      </c>
      <c r="P28" s="301" t="s">
        <v>100</v>
      </c>
      <c r="Q28" s="301">
        <v>11119467</v>
      </c>
      <c r="R28" s="420">
        <v>10</v>
      </c>
      <c r="S28" s="420" t="s">
        <v>276</v>
      </c>
      <c r="T28" s="421">
        <v>43670</v>
      </c>
      <c r="U28" s="731">
        <v>10000</v>
      </c>
      <c r="V28" s="420">
        <v>7</v>
      </c>
      <c r="W28" s="420">
        <v>16</v>
      </c>
      <c r="X28" s="302">
        <v>7950</v>
      </c>
      <c r="Y28" s="301">
        <v>140</v>
      </c>
      <c r="Z28" s="424">
        <f>(0.34848*((752.6+754.6)/2)-0.009*((47.3+47.4)/2)*EXP(0.0612*((20.5+20.6)/2)))/(273.15+((20.5+20.6)/2))</f>
        <v>0.88905577474221076</v>
      </c>
      <c r="AA28" s="303" t="s">
        <v>139</v>
      </c>
      <c r="AS28" s="294"/>
      <c r="AT28" s="294"/>
      <c r="AU28" s="294"/>
      <c r="AV28" s="294"/>
      <c r="AW28" s="294"/>
      <c r="AX28" s="295"/>
      <c r="AY28" s="294"/>
      <c r="AZ28" s="294"/>
    </row>
    <row r="29" spans="1:52" ht="30" customHeight="1" thickBot="1" x14ac:dyDescent="0.3">
      <c r="A29" s="207"/>
      <c r="B29" s="207"/>
      <c r="C29" s="197"/>
      <c r="D29" s="197"/>
      <c r="E29" s="197"/>
      <c r="F29" s="197"/>
      <c r="G29" s="197"/>
      <c r="H29" s="197"/>
      <c r="I29" s="197"/>
      <c r="J29" s="208"/>
      <c r="K29" s="210"/>
      <c r="L29" s="210"/>
      <c r="M29" s="210"/>
      <c r="N29" s="211" t="s">
        <v>441</v>
      </c>
      <c r="O29" s="212" t="s">
        <v>106</v>
      </c>
      <c r="P29" s="212" t="s">
        <v>100</v>
      </c>
      <c r="Q29" s="212">
        <v>11119468</v>
      </c>
      <c r="R29" s="212">
        <v>20</v>
      </c>
      <c r="S29" s="422" t="s">
        <v>277</v>
      </c>
      <c r="T29" s="423">
        <v>43682</v>
      </c>
      <c r="U29" s="732">
        <v>20000</v>
      </c>
      <c r="V29" s="422">
        <v>-4</v>
      </c>
      <c r="W29" s="422">
        <v>30</v>
      </c>
      <c r="X29" s="213">
        <v>7950</v>
      </c>
      <c r="Y29" s="212">
        <v>140</v>
      </c>
      <c r="Z29" s="646">
        <f>(0.34848*((754.3+754.5)/2)-0.009*((46.7+46.8)/2)*EXP(0.0612*((21.4+21.5)/2)))/(273.15+((21.4+21.5)/2))</f>
        <v>0.88706605862447319</v>
      </c>
      <c r="AA29" s="214" t="s">
        <v>140</v>
      </c>
      <c r="AQ29" s="206"/>
      <c r="AR29" s="197"/>
      <c r="AS29" s="197"/>
      <c r="AT29" s="197"/>
      <c r="AU29" s="197"/>
      <c r="AV29" s="197"/>
      <c r="AW29" s="197"/>
      <c r="AX29" s="206"/>
      <c r="AY29" s="197"/>
      <c r="AZ29" s="197"/>
    </row>
    <row r="30" spans="1:52" ht="30" customHeight="1" x14ac:dyDescent="0.25">
      <c r="A30" s="206"/>
      <c r="B30" s="215"/>
      <c r="C30" s="203"/>
      <c r="D30" s="210"/>
      <c r="E30" s="203"/>
      <c r="F30" s="203"/>
      <c r="G30" s="210"/>
      <c r="H30" s="210"/>
      <c r="I30" s="210"/>
      <c r="J30" s="216"/>
      <c r="K30" s="210"/>
      <c r="L30" s="203"/>
      <c r="M30" s="203"/>
      <c r="N30" s="971" t="s">
        <v>107</v>
      </c>
      <c r="O30" s="912" t="s">
        <v>106</v>
      </c>
      <c r="P30" s="912" t="s">
        <v>100</v>
      </c>
      <c r="Q30" s="912">
        <v>11119515</v>
      </c>
      <c r="R30" s="912">
        <v>1</v>
      </c>
      <c r="S30" s="912" t="s">
        <v>205</v>
      </c>
      <c r="T30" s="990">
        <v>43252</v>
      </c>
      <c r="U30" s="912">
        <v>1</v>
      </c>
      <c r="V30" s="912">
        <v>0.04</v>
      </c>
      <c r="W30" s="912">
        <v>0.03</v>
      </c>
      <c r="X30" s="991">
        <v>7950</v>
      </c>
      <c r="Y30" s="912">
        <v>140</v>
      </c>
      <c r="Z30" s="992">
        <f t="shared" ref="Z30:Z45" si="8">(0.34848*((750.7+754.5)/2)-0.009*((52.2+58.7)/2)*EXP(0.0612*((20+20.6)/2)))/(273.15+((20+20.6)/2))</f>
        <v>0.88784273101984279</v>
      </c>
      <c r="AA30" s="993" t="s">
        <v>138</v>
      </c>
      <c r="AQ30" s="206"/>
      <c r="AR30" s="197"/>
      <c r="AS30" s="197"/>
      <c r="AT30" s="197"/>
      <c r="AU30" s="197"/>
      <c r="AV30" s="197"/>
      <c r="AW30" s="197"/>
      <c r="AX30" s="206"/>
      <c r="AY30" s="197"/>
      <c r="AZ30" s="197"/>
    </row>
    <row r="31" spans="1:52" ht="30" customHeight="1" thickBot="1" x14ac:dyDescent="0.3">
      <c r="A31" s="197"/>
      <c r="B31" s="207"/>
      <c r="C31" s="197"/>
      <c r="D31" s="197"/>
      <c r="E31" s="197"/>
      <c r="F31" s="197"/>
      <c r="G31" s="197"/>
      <c r="H31" s="197"/>
      <c r="I31" s="197"/>
      <c r="J31" s="208"/>
      <c r="K31" s="197"/>
      <c r="L31" s="203"/>
      <c r="M31" s="203"/>
      <c r="N31" s="975" t="s">
        <v>108</v>
      </c>
      <c r="O31" s="919" t="s">
        <v>106</v>
      </c>
      <c r="P31" s="919" t="s">
        <v>100</v>
      </c>
      <c r="Q31" s="919">
        <v>11119515</v>
      </c>
      <c r="R31" s="919">
        <v>2</v>
      </c>
      <c r="S31" s="919" t="s">
        <v>205</v>
      </c>
      <c r="T31" s="994">
        <v>43252</v>
      </c>
      <c r="U31" s="919">
        <v>2</v>
      </c>
      <c r="V31" s="919">
        <v>0.04</v>
      </c>
      <c r="W31" s="919">
        <v>0.04</v>
      </c>
      <c r="X31" s="995">
        <v>7950</v>
      </c>
      <c r="Y31" s="919">
        <v>140</v>
      </c>
      <c r="Z31" s="996">
        <f t="shared" si="8"/>
        <v>0.88784273101984279</v>
      </c>
      <c r="AA31" s="997" t="s">
        <v>138</v>
      </c>
      <c r="AQ31" s="206"/>
      <c r="AR31" s="197"/>
      <c r="AS31" s="197"/>
      <c r="AT31" s="197"/>
      <c r="AU31" s="197"/>
      <c r="AV31" s="197"/>
      <c r="AW31" s="197"/>
      <c r="AX31" s="206"/>
      <c r="AY31" s="197"/>
      <c r="AZ31" s="197"/>
    </row>
    <row r="32" spans="1:52" ht="30" customHeight="1" x14ac:dyDescent="0.25">
      <c r="A32" s="197"/>
      <c r="B32" s="1226" t="s">
        <v>162</v>
      </c>
      <c r="C32" s="1227"/>
      <c r="D32" s="1227"/>
      <c r="E32" s="1227"/>
      <c r="F32" s="1227"/>
      <c r="G32" s="1227"/>
      <c r="H32" s="1227"/>
      <c r="I32" s="1227"/>
      <c r="J32" s="1228"/>
      <c r="L32" s="203"/>
      <c r="M32" s="203"/>
      <c r="N32" s="975" t="s">
        <v>109</v>
      </c>
      <c r="O32" s="919" t="s">
        <v>106</v>
      </c>
      <c r="P32" s="919" t="s">
        <v>100</v>
      </c>
      <c r="Q32" s="919">
        <v>11119515</v>
      </c>
      <c r="R32" s="919" t="s">
        <v>97</v>
      </c>
      <c r="S32" s="919" t="s">
        <v>205</v>
      </c>
      <c r="T32" s="994">
        <v>43252</v>
      </c>
      <c r="U32" s="919">
        <v>2</v>
      </c>
      <c r="V32" s="919">
        <v>0.06</v>
      </c>
      <c r="W32" s="919">
        <v>0.04</v>
      </c>
      <c r="X32" s="995">
        <v>7950</v>
      </c>
      <c r="Y32" s="919">
        <v>140</v>
      </c>
      <c r="Z32" s="996">
        <f t="shared" si="8"/>
        <v>0.88784273101984279</v>
      </c>
      <c r="AA32" s="997" t="str">
        <f>AA31</f>
        <v>M-002</v>
      </c>
      <c r="AR32" s="197"/>
      <c r="AS32" s="197"/>
      <c r="AT32" s="197"/>
      <c r="AU32" s="197"/>
      <c r="AV32" s="197"/>
      <c r="AW32" s="197"/>
      <c r="AX32" s="206"/>
      <c r="AY32" s="197"/>
      <c r="AZ32" s="197"/>
    </row>
    <row r="33" spans="1:52" ht="30" customHeight="1" thickBot="1" x14ac:dyDescent="0.3">
      <c r="A33" s="197"/>
      <c r="B33" s="1229"/>
      <c r="C33" s="1230"/>
      <c r="D33" s="1230"/>
      <c r="E33" s="1230"/>
      <c r="F33" s="1230"/>
      <c r="G33" s="1230"/>
      <c r="H33" s="1230"/>
      <c r="I33" s="1230"/>
      <c r="J33" s="1231"/>
      <c r="L33" s="203"/>
      <c r="M33" s="203"/>
      <c r="N33" s="975" t="s">
        <v>110</v>
      </c>
      <c r="O33" s="919" t="s">
        <v>106</v>
      </c>
      <c r="P33" s="919" t="s">
        <v>100</v>
      </c>
      <c r="Q33" s="919">
        <v>11119515</v>
      </c>
      <c r="R33" s="919">
        <v>5</v>
      </c>
      <c r="S33" s="919" t="s">
        <v>205</v>
      </c>
      <c r="T33" s="994">
        <v>43252</v>
      </c>
      <c r="U33" s="919">
        <v>5</v>
      </c>
      <c r="V33" s="998">
        <v>0.01</v>
      </c>
      <c r="W33" s="919">
        <v>0.05</v>
      </c>
      <c r="X33" s="995">
        <v>7950</v>
      </c>
      <c r="Y33" s="919">
        <v>140</v>
      </c>
      <c r="Z33" s="996">
        <f t="shared" si="8"/>
        <v>0.88784273101984279</v>
      </c>
      <c r="AA33" s="997" t="s">
        <v>138</v>
      </c>
      <c r="AR33" s="197"/>
      <c r="AS33" s="197"/>
      <c r="AT33" s="197"/>
      <c r="AU33" s="197"/>
      <c r="AV33" s="197"/>
      <c r="AW33" s="197"/>
      <c r="AX33" s="206"/>
      <c r="AY33" s="197"/>
      <c r="AZ33" s="197"/>
    </row>
    <row r="34" spans="1:52" ht="30" customHeight="1" x14ac:dyDescent="0.25">
      <c r="A34" s="197"/>
      <c r="B34" s="1259" t="s">
        <v>4</v>
      </c>
      <c r="C34" s="1240" t="s">
        <v>21</v>
      </c>
      <c r="D34" s="1240" t="s">
        <v>10</v>
      </c>
      <c r="E34" s="1240" t="s">
        <v>22</v>
      </c>
      <c r="F34" s="1240" t="s">
        <v>467</v>
      </c>
      <c r="G34" s="1240" t="s">
        <v>304</v>
      </c>
      <c r="H34" s="1240" t="s">
        <v>305</v>
      </c>
      <c r="I34" s="1240" t="s">
        <v>306</v>
      </c>
      <c r="J34" s="1238" t="s">
        <v>261</v>
      </c>
      <c r="K34" s="1252"/>
      <c r="L34" s="203"/>
      <c r="M34" s="203"/>
      <c r="N34" s="975" t="s">
        <v>111</v>
      </c>
      <c r="O34" s="919" t="s">
        <v>106</v>
      </c>
      <c r="P34" s="919" t="s">
        <v>100</v>
      </c>
      <c r="Q34" s="919">
        <v>11119515</v>
      </c>
      <c r="R34" s="919">
        <v>10</v>
      </c>
      <c r="S34" s="919" t="s">
        <v>205</v>
      </c>
      <c r="T34" s="994">
        <v>43252</v>
      </c>
      <c r="U34" s="919">
        <v>10</v>
      </c>
      <c r="V34" s="919">
        <v>7.0000000000000007E-2</v>
      </c>
      <c r="W34" s="919">
        <v>0.06</v>
      </c>
      <c r="X34" s="995">
        <v>7950</v>
      </c>
      <c r="Y34" s="919">
        <v>140</v>
      </c>
      <c r="Z34" s="996">
        <f t="shared" si="8"/>
        <v>0.88784273101984279</v>
      </c>
      <c r="AA34" s="997" t="s">
        <v>138</v>
      </c>
      <c r="AR34" s="197"/>
      <c r="AS34" s="197"/>
      <c r="AT34" s="197"/>
      <c r="AU34" s="197"/>
      <c r="AV34" s="197"/>
      <c r="AW34" s="197"/>
      <c r="AX34" s="203"/>
      <c r="AY34" s="197"/>
      <c r="AZ34" s="197"/>
    </row>
    <row r="35" spans="1:52" ht="30" customHeight="1" thickBot="1" x14ac:dyDescent="0.3">
      <c r="A35" s="197"/>
      <c r="B35" s="1260"/>
      <c r="C35" s="1241"/>
      <c r="D35" s="1241"/>
      <c r="E35" s="1241"/>
      <c r="F35" s="1241"/>
      <c r="G35" s="1241"/>
      <c r="H35" s="1241"/>
      <c r="I35" s="1241"/>
      <c r="J35" s="1239"/>
      <c r="K35" s="1252"/>
      <c r="L35" s="203"/>
      <c r="M35" s="203"/>
      <c r="N35" s="975" t="s">
        <v>112</v>
      </c>
      <c r="O35" s="919" t="s">
        <v>106</v>
      </c>
      <c r="P35" s="919" t="s">
        <v>100</v>
      </c>
      <c r="Q35" s="919">
        <v>11119515</v>
      </c>
      <c r="R35" s="919">
        <v>20</v>
      </c>
      <c r="S35" s="919" t="s">
        <v>205</v>
      </c>
      <c r="T35" s="994">
        <v>43252</v>
      </c>
      <c r="U35" s="919">
        <v>20</v>
      </c>
      <c r="V35" s="919">
        <v>0.08</v>
      </c>
      <c r="W35" s="919">
        <v>0.08</v>
      </c>
      <c r="X35" s="995">
        <v>7950</v>
      </c>
      <c r="Y35" s="919">
        <v>140</v>
      </c>
      <c r="Z35" s="996">
        <f t="shared" si="8"/>
        <v>0.88784273101984279</v>
      </c>
      <c r="AA35" s="997" t="str">
        <f>AA34</f>
        <v>M-002</v>
      </c>
      <c r="AR35" s="197"/>
      <c r="AS35" s="197"/>
      <c r="AT35" s="197"/>
      <c r="AU35" s="197"/>
      <c r="AV35" s="197"/>
      <c r="AW35" s="197"/>
      <c r="AX35" s="203"/>
      <c r="AY35" s="197"/>
      <c r="AZ35" s="197"/>
    </row>
    <row r="36" spans="1:52" ht="30" customHeight="1" thickBot="1" x14ac:dyDescent="0.3">
      <c r="A36" s="197"/>
      <c r="B36" s="217"/>
      <c r="C36" s="203"/>
      <c r="D36" s="203"/>
      <c r="E36" s="203"/>
      <c r="F36" s="203"/>
      <c r="G36" s="203"/>
      <c r="H36" s="203"/>
      <c r="I36" s="203"/>
      <c r="J36" s="218"/>
      <c r="K36" s="219"/>
      <c r="L36" s="203"/>
      <c r="M36" s="203"/>
      <c r="N36" s="975" t="s">
        <v>113</v>
      </c>
      <c r="O36" s="919" t="s">
        <v>106</v>
      </c>
      <c r="P36" s="919" t="s">
        <v>100</v>
      </c>
      <c r="Q36" s="919">
        <v>11119515</v>
      </c>
      <c r="R36" s="919" t="s">
        <v>98</v>
      </c>
      <c r="S36" s="919" t="s">
        <v>205</v>
      </c>
      <c r="T36" s="994">
        <v>43252</v>
      </c>
      <c r="U36" s="919">
        <v>20</v>
      </c>
      <c r="V36" s="919">
        <v>7.0000000000000007E-2</v>
      </c>
      <c r="W36" s="919">
        <v>0.08</v>
      </c>
      <c r="X36" s="995">
        <v>7950</v>
      </c>
      <c r="Y36" s="919">
        <v>140</v>
      </c>
      <c r="Z36" s="996">
        <f t="shared" si="8"/>
        <v>0.88784273101984279</v>
      </c>
      <c r="AA36" s="997" t="s">
        <v>138</v>
      </c>
      <c r="AR36" s="197"/>
      <c r="AS36" s="197"/>
      <c r="AT36" s="197"/>
      <c r="AU36" s="197"/>
      <c r="AV36" s="197"/>
      <c r="AW36" s="197"/>
      <c r="AX36" s="203"/>
      <c r="AY36" s="197"/>
      <c r="AZ36" s="197"/>
    </row>
    <row r="37" spans="1:52" ht="30" customHeight="1" thickBot="1" x14ac:dyDescent="0.3">
      <c r="A37" s="1267" t="s">
        <v>468</v>
      </c>
      <c r="B37" s="744" t="s">
        <v>169</v>
      </c>
      <c r="C37" s="745"/>
      <c r="D37" s="357"/>
      <c r="E37" s="358"/>
      <c r="F37" s="746"/>
      <c r="G37" s="464">
        <v>1</v>
      </c>
      <c r="H37" s="359"/>
      <c r="I37" s="358"/>
      <c r="J37" s="747">
        <f>I7</f>
        <v>0</v>
      </c>
      <c r="K37" s="220"/>
      <c r="L37" s="203"/>
      <c r="M37" s="203"/>
      <c r="N37" s="975" t="s">
        <v>114</v>
      </c>
      <c r="O37" s="919" t="s">
        <v>106</v>
      </c>
      <c r="P37" s="919" t="s">
        <v>100</v>
      </c>
      <c r="Q37" s="919">
        <v>11119515</v>
      </c>
      <c r="R37" s="919">
        <v>50</v>
      </c>
      <c r="S37" s="919" t="s">
        <v>205</v>
      </c>
      <c r="T37" s="994">
        <v>43252</v>
      </c>
      <c r="U37" s="919">
        <v>50</v>
      </c>
      <c r="V37" s="919">
        <v>0.13</v>
      </c>
      <c r="W37" s="998">
        <v>0.1</v>
      </c>
      <c r="X37" s="995">
        <v>7950</v>
      </c>
      <c r="Y37" s="919">
        <v>140</v>
      </c>
      <c r="Z37" s="996">
        <f t="shared" si="8"/>
        <v>0.88784273101984279</v>
      </c>
      <c r="AA37" s="997" t="s">
        <v>138</v>
      </c>
      <c r="AR37" s="197"/>
      <c r="AS37" s="197"/>
      <c r="AT37" s="197"/>
      <c r="AU37" s="197"/>
      <c r="AV37" s="197"/>
      <c r="AW37" s="197"/>
      <c r="AX37" s="203"/>
      <c r="AY37" s="197"/>
      <c r="AZ37" s="197"/>
    </row>
    <row r="38" spans="1:52" ht="30" customHeight="1" x14ac:dyDescent="0.25">
      <c r="A38" s="1267"/>
      <c r="B38" s="454" t="s">
        <v>170</v>
      </c>
      <c r="C38" s="451">
        <f>$C$37</f>
        <v>0</v>
      </c>
      <c r="D38" s="221">
        <f>$D$37</f>
        <v>0</v>
      </c>
      <c r="E38" s="222">
        <f>$E$37</f>
        <v>0</v>
      </c>
      <c r="F38" s="354"/>
      <c r="G38" s="465">
        <v>2</v>
      </c>
      <c r="H38" s="355">
        <f>$H$37</f>
        <v>0</v>
      </c>
      <c r="I38" s="222">
        <f>$I$37</f>
        <v>0</v>
      </c>
      <c r="J38" s="356">
        <f>$J$37</f>
        <v>0</v>
      </c>
      <c r="K38" s="219"/>
      <c r="L38" s="203"/>
      <c r="M38" s="203"/>
      <c r="N38" s="975" t="s">
        <v>115</v>
      </c>
      <c r="O38" s="919" t="s">
        <v>106</v>
      </c>
      <c r="P38" s="919" t="s">
        <v>100</v>
      </c>
      <c r="Q38" s="919">
        <v>11119515</v>
      </c>
      <c r="R38" s="919">
        <v>100</v>
      </c>
      <c r="S38" s="919" t="s">
        <v>205</v>
      </c>
      <c r="T38" s="994">
        <v>43252</v>
      </c>
      <c r="U38" s="919">
        <v>100</v>
      </c>
      <c r="V38" s="919">
        <v>0.14000000000000001</v>
      </c>
      <c r="W38" s="919">
        <v>0.16</v>
      </c>
      <c r="X38" s="995">
        <v>7950</v>
      </c>
      <c r="Y38" s="919">
        <v>140</v>
      </c>
      <c r="Z38" s="996">
        <f t="shared" si="8"/>
        <v>0.88784273101984279</v>
      </c>
      <c r="AA38" s="997" t="str">
        <f>AA37</f>
        <v>M-002</v>
      </c>
      <c r="AR38" s="197"/>
      <c r="AS38" s="197"/>
      <c r="AT38" s="197"/>
      <c r="AU38" s="197"/>
      <c r="AV38" s="197"/>
      <c r="AW38" s="197"/>
      <c r="AX38" s="203"/>
      <c r="AY38" s="197"/>
      <c r="AZ38" s="197"/>
    </row>
    <row r="39" spans="1:52" ht="30" customHeight="1" x14ac:dyDescent="0.25">
      <c r="A39" s="1267"/>
      <c r="B39" s="455" t="s">
        <v>171</v>
      </c>
      <c r="C39" s="451">
        <f t="shared" ref="C39:C56" si="9">$C$37</f>
        <v>0</v>
      </c>
      <c r="D39" s="348">
        <f t="shared" ref="D39:D56" si="10">$D$37</f>
        <v>0</v>
      </c>
      <c r="E39" s="347">
        <f t="shared" ref="E39:E56" si="11">$E$37</f>
        <v>0</v>
      </c>
      <c r="F39" s="346"/>
      <c r="G39" s="466">
        <v>2</v>
      </c>
      <c r="H39" s="349">
        <f t="shared" ref="H39:H56" si="12">$H$37</f>
        <v>0</v>
      </c>
      <c r="I39" s="347">
        <f t="shared" ref="I39:I56" si="13">$I$37</f>
        <v>0</v>
      </c>
      <c r="J39" s="350">
        <f t="shared" ref="J39:J56" si="14">$J$37</f>
        <v>0</v>
      </c>
      <c r="K39" s="219"/>
      <c r="L39" s="203"/>
      <c r="M39" s="203"/>
      <c r="N39" s="975" t="s">
        <v>116</v>
      </c>
      <c r="O39" s="919" t="s">
        <v>106</v>
      </c>
      <c r="P39" s="919" t="s">
        <v>100</v>
      </c>
      <c r="Q39" s="919">
        <v>11119515</v>
      </c>
      <c r="R39" s="919">
        <v>200</v>
      </c>
      <c r="S39" s="919" t="s">
        <v>205</v>
      </c>
      <c r="T39" s="994">
        <v>43252</v>
      </c>
      <c r="U39" s="919">
        <v>200</v>
      </c>
      <c r="V39" s="919">
        <v>0.3</v>
      </c>
      <c r="W39" s="919">
        <v>0.3</v>
      </c>
      <c r="X39" s="995">
        <v>7950</v>
      </c>
      <c r="Y39" s="919">
        <v>140</v>
      </c>
      <c r="Z39" s="996">
        <f t="shared" si="8"/>
        <v>0.88784273101984279</v>
      </c>
      <c r="AA39" s="997" t="s">
        <v>138</v>
      </c>
      <c r="AR39" s="197"/>
      <c r="AS39" s="197"/>
      <c r="AT39" s="197"/>
      <c r="AU39" s="197"/>
      <c r="AV39" s="197"/>
      <c r="AW39" s="197"/>
      <c r="AX39" s="203"/>
      <c r="AY39" s="197"/>
      <c r="AZ39" s="197"/>
    </row>
    <row r="40" spans="1:52" ht="30" customHeight="1" x14ac:dyDescent="0.25">
      <c r="A40" s="1267"/>
      <c r="B40" s="455" t="s">
        <v>172</v>
      </c>
      <c r="C40" s="451">
        <f t="shared" si="9"/>
        <v>0</v>
      </c>
      <c r="D40" s="348">
        <f t="shared" si="10"/>
        <v>0</v>
      </c>
      <c r="E40" s="347">
        <f t="shared" si="11"/>
        <v>0</v>
      </c>
      <c r="F40" s="346"/>
      <c r="G40" s="465">
        <v>5</v>
      </c>
      <c r="H40" s="349">
        <f t="shared" si="12"/>
        <v>0</v>
      </c>
      <c r="I40" s="347">
        <f t="shared" si="13"/>
        <v>0</v>
      </c>
      <c r="J40" s="350">
        <f t="shared" si="14"/>
        <v>0</v>
      </c>
      <c r="K40" s="219"/>
      <c r="L40" s="203"/>
      <c r="M40" s="203"/>
      <c r="N40" s="975" t="s">
        <v>117</v>
      </c>
      <c r="O40" s="919" t="s">
        <v>106</v>
      </c>
      <c r="P40" s="919" t="s">
        <v>100</v>
      </c>
      <c r="Q40" s="919">
        <v>11119515</v>
      </c>
      <c r="R40" s="919" t="s">
        <v>99</v>
      </c>
      <c r="S40" s="919" t="s">
        <v>205</v>
      </c>
      <c r="T40" s="994">
        <v>43252</v>
      </c>
      <c r="U40" s="919">
        <v>200</v>
      </c>
      <c r="V40" s="919">
        <v>0.2</v>
      </c>
      <c r="W40" s="919">
        <v>0.3</v>
      </c>
      <c r="X40" s="995">
        <v>7950</v>
      </c>
      <c r="Y40" s="919">
        <v>140</v>
      </c>
      <c r="Z40" s="996">
        <f t="shared" si="8"/>
        <v>0.88784273101984279</v>
      </c>
      <c r="AA40" s="997" t="s">
        <v>138</v>
      </c>
      <c r="AR40" s="197"/>
      <c r="AS40" s="197"/>
      <c r="AT40" s="197"/>
      <c r="AU40" s="197"/>
      <c r="AV40" s="197"/>
      <c r="AW40" s="197"/>
      <c r="AX40" s="203"/>
      <c r="AY40" s="197"/>
      <c r="AZ40" s="197"/>
    </row>
    <row r="41" spans="1:52" ht="30" customHeight="1" x14ac:dyDescent="0.25">
      <c r="A41" s="344"/>
      <c r="B41" s="455" t="s">
        <v>173</v>
      </c>
      <c r="C41" s="451">
        <f t="shared" si="9"/>
        <v>0</v>
      </c>
      <c r="D41" s="348">
        <f t="shared" si="10"/>
        <v>0</v>
      </c>
      <c r="E41" s="347">
        <f t="shared" si="11"/>
        <v>0</v>
      </c>
      <c r="F41" s="346"/>
      <c r="G41" s="466">
        <v>10</v>
      </c>
      <c r="H41" s="349">
        <f t="shared" si="12"/>
        <v>0</v>
      </c>
      <c r="I41" s="347">
        <f t="shared" si="13"/>
        <v>0</v>
      </c>
      <c r="J41" s="350">
        <f t="shared" si="14"/>
        <v>0</v>
      </c>
      <c r="K41" s="219"/>
      <c r="L41" s="203"/>
      <c r="M41" s="203"/>
      <c r="N41" s="975" t="s">
        <v>118</v>
      </c>
      <c r="O41" s="919" t="s">
        <v>106</v>
      </c>
      <c r="P41" s="919" t="s">
        <v>100</v>
      </c>
      <c r="Q41" s="919">
        <v>11119515</v>
      </c>
      <c r="R41" s="919">
        <v>500</v>
      </c>
      <c r="S41" s="919" t="s">
        <v>205</v>
      </c>
      <c r="T41" s="994">
        <v>43252</v>
      </c>
      <c r="U41" s="919">
        <v>500</v>
      </c>
      <c r="V41" s="919">
        <v>0.8</v>
      </c>
      <c r="W41" s="919">
        <v>0.8</v>
      </c>
      <c r="X41" s="995">
        <v>7950</v>
      </c>
      <c r="Y41" s="919">
        <v>140</v>
      </c>
      <c r="Z41" s="996">
        <f t="shared" si="8"/>
        <v>0.88784273101984279</v>
      </c>
      <c r="AA41" s="997" t="str">
        <f>AA40</f>
        <v>M-002</v>
      </c>
      <c r="AR41" s="197"/>
      <c r="AS41" s="197"/>
      <c r="AT41" s="197"/>
      <c r="AU41" s="197"/>
      <c r="AV41" s="197"/>
      <c r="AW41" s="197"/>
      <c r="AX41" s="203"/>
      <c r="AY41" s="197"/>
      <c r="AZ41" s="197"/>
    </row>
    <row r="42" spans="1:52" ht="30" customHeight="1" x14ac:dyDescent="0.25">
      <c r="A42" s="344"/>
      <c r="B42" s="456" t="s">
        <v>174</v>
      </c>
      <c r="C42" s="451">
        <f t="shared" si="9"/>
        <v>0</v>
      </c>
      <c r="D42" s="348">
        <f t="shared" si="10"/>
        <v>0</v>
      </c>
      <c r="E42" s="347">
        <f t="shared" si="11"/>
        <v>0</v>
      </c>
      <c r="F42" s="346"/>
      <c r="G42" s="466">
        <v>20</v>
      </c>
      <c r="H42" s="349">
        <f t="shared" si="12"/>
        <v>0</v>
      </c>
      <c r="I42" s="347">
        <f t="shared" si="13"/>
        <v>0</v>
      </c>
      <c r="J42" s="350">
        <f t="shared" si="14"/>
        <v>0</v>
      </c>
      <c r="K42" s="219"/>
      <c r="L42" s="203"/>
      <c r="M42" s="203"/>
      <c r="N42" s="975" t="s">
        <v>436</v>
      </c>
      <c r="O42" s="919" t="s">
        <v>106</v>
      </c>
      <c r="P42" s="919" t="s">
        <v>100</v>
      </c>
      <c r="Q42" s="919">
        <v>11119515</v>
      </c>
      <c r="R42" s="919">
        <v>1</v>
      </c>
      <c r="S42" s="919" t="s">
        <v>205</v>
      </c>
      <c r="T42" s="994">
        <v>43252</v>
      </c>
      <c r="U42" s="999">
        <v>1000</v>
      </c>
      <c r="V42" s="919">
        <v>1.9</v>
      </c>
      <c r="W42" s="919">
        <v>1.6</v>
      </c>
      <c r="X42" s="995">
        <v>7950</v>
      </c>
      <c r="Y42" s="919">
        <v>140</v>
      </c>
      <c r="Z42" s="996">
        <f t="shared" si="8"/>
        <v>0.88784273101984279</v>
      </c>
      <c r="AA42" s="997" t="s">
        <v>138</v>
      </c>
      <c r="AR42" s="197"/>
      <c r="AS42" s="197"/>
      <c r="AT42" s="197"/>
      <c r="AU42" s="197"/>
      <c r="AV42" s="197"/>
      <c r="AW42" s="197"/>
      <c r="AX42" s="203"/>
      <c r="AY42" s="197"/>
      <c r="AZ42" s="197"/>
    </row>
    <row r="43" spans="1:52" ht="30" customHeight="1" x14ac:dyDescent="0.25">
      <c r="A43" s="344"/>
      <c r="B43" s="457" t="s">
        <v>175</v>
      </c>
      <c r="C43" s="451">
        <f t="shared" si="9"/>
        <v>0</v>
      </c>
      <c r="D43" s="348">
        <f t="shared" si="10"/>
        <v>0</v>
      </c>
      <c r="E43" s="347">
        <f t="shared" si="11"/>
        <v>0</v>
      </c>
      <c r="F43" s="346"/>
      <c r="G43" s="466">
        <v>20</v>
      </c>
      <c r="H43" s="349">
        <f t="shared" si="12"/>
        <v>0</v>
      </c>
      <c r="I43" s="347">
        <f t="shared" si="13"/>
        <v>0</v>
      </c>
      <c r="J43" s="350">
        <f t="shared" si="14"/>
        <v>0</v>
      </c>
      <c r="K43" s="219"/>
      <c r="L43" s="203"/>
      <c r="M43" s="203"/>
      <c r="N43" s="975" t="s">
        <v>439</v>
      </c>
      <c r="O43" s="919" t="s">
        <v>106</v>
      </c>
      <c r="P43" s="919" t="s">
        <v>100</v>
      </c>
      <c r="Q43" s="919">
        <v>11119515</v>
      </c>
      <c r="R43" s="919">
        <v>2</v>
      </c>
      <c r="S43" s="919" t="s">
        <v>205</v>
      </c>
      <c r="T43" s="994">
        <v>43252</v>
      </c>
      <c r="U43" s="999">
        <v>2000</v>
      </c>
      <c r="V43" s="922">
        <v>1.9</v>
      </c>
      <c r="W43" s="922">
        <v>3</v>
      </c>
      <c r="X43" s="995">
        <v>7950</v>
      </c>
      <c r="Y43" s="919">
        <v>140</v>
      </c>
      <c r="Z43" s="996">
        <f t="shared" si="8"/>
        <v>0.88784273101984279</v>
      </c>
      <c r="AA43" s="997" t="s">
        <v>138</v>
      </c>
      <c r="AR43" s="197"/>
      <c r="AS43" s="197"/>
      <c r="AT43" s="197"/>
      <c r="AU43" s="197"/>
      <c r="AV43" s="197"/>
      <c r="AW43" s="197"/>
      <c r="AX43" s="197"/>
      <c r="AY43" s="197"/>
      <c r="AZ43" s="197"/>
    </row>
    <row r="44" spans="1:52" ht="30" customHeight="1" x14ac:dyDescent="0.25">
      <c r="A44" s="344"/>
      <c r="B44" s="456" t="s">
        <v>176</v>
      </c>
      <c r="C44" s="451">
        <f t="shared" si="9"/>
        <v>0</v>
      </c>
      <c r="D44" s="348">
        <f t="shared" si="10"/>
        <v>0</v>
      </c>
      <c r="E44" s="347">
        <f t="shared" si="11"/>
        <v>0</v>
      </c>
      <c r="F44" s="346"/>
      <c r="G44" s="466">
        <v>50</v>
      </c>
      <c r="H44" s="349">
        <f t="shared" si="12"/>
        <v>0</v>
      </c>
      <c r="I44" s="347">
        <f t="shared" si="13"/>
        <v>0</v>
      </c>
      <c r="J44" s="350">
        <f t="shared" si="14"/>
        <v>0</v>
      </c>
      <c r="K44" s="219"/>
      <c r="L44" s="203"/>
      <c r="M44" s="203"/>
      <c r="N44" s="975" t="s">
        <v>438</v>
      </c>
      <c r="O44" s="919" t="s">
        <v>106</v>
      </c>
      <c r="P44" s="919" t="s">
        <v>100</v>
      </c>
      <c r="Q44" s="919">
        <v>11119515</v>
      </c>
      <c r="R44" s="919" t="s">
        <v>97</v>
      </c>
      <c r="S44" s="919" t="s">
        <v>205</v>
      </c>
      <c r="T44" s="994">
        <v>43252</v>
      </c>
      <c r="U44" s="999">
        <v>2000</v>
      </c>
      <c r="V44" s="922">
        <v>2.1</v>
      </c>
      <c r="W44" s="922">
        <v>3</v>
      </c>
      <c r="X44" s="995">
        <v>7950</v>
      </c>
      <c r="Y44" s="919">
        <v>140</v>
      </c>
      <c r="Z44" s="996">
        <f t="shared" si="8"/>
        <v>0.88784273101984279</v>
      </c>
      <c r="AA44" s="997" t="str">
        <f>AA43</f>
        <v>M-002</v>
      </c>
      <c r="AR44" s="197"/>
      <c r="AS44" s="197"/>
      <c r="AT44" s="197"/>
      <c r="AU44" s="197"/>
      <c r="AV44" s="197"/>
      <c r="AW44" s="197"/>
      <c r="AX44" s="197"/>
      <c r="AY44" s="197"/>
      <c r="AZ44" s="197"/>
    </row>
    <row r="45" spans="1:52" ht="30" customHeight="1" thickBot="1" x14ac:dyDescent="0.3">
      <c r="A45" s="344"/>
      <c r="B45" s="456" t="s">
        <v>177</v>
      </c>
      <c r="C45" s="451">
        <f t="shared" si="9"/>
        <v>0</v>
      </c>
      <c r="D45" s="348">
        <f t="shared" si="10"/>
        <v>0</v>
      </c>
      <c r="E45" s="347">
        <f t="shared" si="11"/>
        <v>0</v>
      </c>
      <c r="F45" s="346"/>
      <c r="G45" s="466">
        <v>100</v>
      </c>
      <c r="H45" s="349">
        <f t="shared" si="12"/>
        <v>0</v>
      </c>
      <c r="I45" s="347">
        <f t="shared" si="13"/>
        <v>0</v>
      </c>
      <c r="J45" s="350">
        <f t="shared" si="14"/>
        <v>0</v>
      </c>
      <c r="K45" s="219"/>
      <c r="L45" s="203"/>
      <c r="M45" s="203"/>
      <c r="N45" s="982" t="s">
        <v>437</v>
      </c>
      <c r="O45" s="1000" t="s">
        <v>106</v>
      </c>
      <c r="P45" s="1000" t="s">
        <v>100</v>
      </c>
      <c r="Q45" s="1000">
        <v>11119515</v>
      </c>
      <c r="R45" s="1000">
        <v>5</v>
      </c>
      <c r="S45" s="1000" t="s">
        <v>205</v>
      </c>
      <c r="T45" s="1001">
        <v>43252</v>
      </c>
      <c r="U45" s="999">
        <v>5000</v>
      </c>
      <c r="V45" s="1000">
        <v>5.8</v>
      </c>
      <c r="W45" s="1002">
        <v>8</v>
      </c>
      <c r="X45" s="999">
        <v>7950</v>
      </c>
      <c r="Y45" s="1000">
        <v>140</v>
      </c>
      <c r="Z45" s="1003">
        <f t="shared" si="8"/>
        <v>0.88784273101984279</v>
      </c>
      <c r="AA45" s="1004" t="s">
        <v>138</v>
      </c>
      <c r="AR45" s="197"/>
      <c r="AS45" s="197"/>
      <c r="AT45" s="197"/>
      <c r="AU45" s="197"/>
      <c r="AV45" s="197"/>
      <c r="AW45" s="197"/>
      <c r="AX45" s="197"/>
      <c r="AY45" s="197"/>
      <c r="AZ45" s="197"/>
    </row>
    <row r="46" spans="1:52" ht="30" customHeight="1" x14ac:dyDescent="0.25">
      <c r="A46" s="344"/>
      <c r="B46" s="456" t="s">
        <v>178</v>
      </c>
      <c r="C46" s="451">
        <f t="shared" si="9"/>
        <v>0</v>
      </c>
      <c r="D46" s="348">
        <f t="shared" si="10"/>
        <v>0</v>
      </c>
      <c r="E46" s="347">
        <f t="shared" si="11"/>
        <v>0</v>
      </c>
      <c r="F46" s="346"/>
      <c r="G46" s="466">
        <v>200</v>
      </c>
      <c r="H46" s="349">
        <f t="shared" si="12"/>
        <v>0</v>
      </c>
      <c r="I46" s="347">
        <f t="shared" si="13"/>
        <v>0</v>
      </c>
      <c r="J46" s="350">
        <f t="shared" si="14"/>
        <v>0</v>
      </c>
      <c r="K46" s="219"/>
      <c r="L46" s="203"/>
      <c r="M46" s="203"/>
      <c r="N46" s="971" t="s">
        <v>419</v>
      </c>
      <c r="O46" s="912" t="s">
        <v>391</v>
      </c>
      <c r="P46" s="912" t="s">
        <v>407</v>
      </c>
      <c r="Q46" s="912">
        <v>1913613</v>
      </c>
      <c r="R46" s="912">
        <v>1</v>
      </c>
      <c r="S46" s="912" t="s">
        <v>434</v>
      </c>
      <c r="T46" s="990">
        <v>43806</v>
      </c>
      <c r="U46" s="1005">
        <v>1</v>
      </c>
      <c r="V46" s="912">
        <v>3.3000000000000002E-2</v>
      </c>
      <c r="W46" s="915">
        <v>3.3000000000000002E-2</v>
      </c>
      <c r="X46" s="991">
        <v>7950</v>
      </c>
      <c r="Y46" s="912">
        <v>140</v>
      </c>
      <c r="Z46" s="992">
        <f>(0.34848*((750.8+751.1)/2)-0.009*((42.9+53.5)/2)*EXP(0.0612*((18.2+19.1)/2)))/(273.15+((18.2+19.1)/2))</f>
        <v>0.89216172299489449</v>
      </c>
      <c r="AA46" s="993" t="s">
        <v>435</v>
      </c>
      <c r="AR46" s="197"/>
      <c r="AS46" s="197"/>
      <c r="AT46" s="197"/>
      <c r="AU46" s="197"/>
      <c r="AV46" s="197"/>
      <c r="AW46" s="197"/>
      <c r="AX46" s="197"/>
      <c r="AY46" s="197"/>
      <c r="AZ46" s="197"/>
    </row>
    <row r="47" spans="1:52" ht="30" customHeight="1" x14ac:dyDescent="0.25">
      <c r="A47" s="344"/>
      <c r="B47" s="457" t="s">
        <v>179</v>
      </c>
      <c r="C47" s="451">
        <f t="shared" si="9"/>
        <v>0</v>
      </c>
      <c r="D47" s="348">
        <f t="shared" si="10"/>
        <v>0</v>
      </c>
      <c r="E47" s="347">
        <f t="shared" si="11"/>
        <v>0</v>
      </c>
      <c r="F47" s="346"/>
      <c r="G47" s="466">
        <v>200</v>
      </c>
      <c r="H47" s="349">
        <f t="shared" si="12"/>
        <v>0</v>
      </c>
      <c r="I47" s="347">
        <f t="shared" si="13"/>
        <v>0</v>
      </c>
      <c r="J47" s="350">
        <f t="shared" si="14"/>
        <v>0</v>
      </c>
      <c r="K47" s="219"/>
      <c r="L47" s="203"/>
      <c r="M47" s="203"/>
      <c r="N47" s="975" t="s">
        <v>420</v>
      </c>
      <c r="O47" s="919" t="s">
        <v>391</v>
      </c>
      <c r="P47" s="919" t="s">
        <v>407</v>
      </c>
      <c r="Q47" s="919">
        <v>1913613</v>
      </c>
      <c r="R47" s="919">
        <v>2</v>
      </c>
      <c r="S47" s="919" t="s">
        <v>434</v>
      </c>
      <c r="T47" s="994">
        <v>43806</v>
      </c>
      <c r="U47" s="927">
        <v>2</v>
      </c>
      <c r="V47" s="919">
        <v>2.1000000000000001E-2</v>
      </c>
      <c r="W47" s="923">
        <v>0.04</v>
      </c>
      <c r="X47" s="995">
        <v>7950</v>
      </c>
      <c r="Y47" s="919">
        <v>140</v>
      </c>
      <c r="Z47" s="996">
        <f t="shared" ref="Z47:Z61" si="15">(0.34848*((750.8+751.1)/2)-0.009*((42.9+53.5)/2)*EXP(0.0612*((18.2+19.1)/2)))/(273.15+((18.2+19.1)/2))</f>
        <v>0.89216172299489449</v>
      </c>
      <c r="AA47" s="997" t="s">
        <v>435</v>
      </c>
      <c r="AR47" s="197"/>
      <c r="AS47" s="197"/>
      <c r="AT47" s="197"/>
      <c r="AU47" s="197"/>
      <c r="AV47" s="197"/>
      <c r="AW47" s="197"/>
      <c r="AX47" s="197"/>
      <c r="AY47" s="197"/>
      <c r="AZ47" s="197"/>
    </row>
    <row r="48" spans="1:52" ht="30" customHeight="1" x14ac:dyDescent="0.25">
      <c r="A48" s="344"/>
      <c r="B48" s="456" t="s">
        <v>180</v>
      </c>
      <c r="C48" s="451">
        <f t="shared" si="9"/>
        <v>0</v>
      </c>
      <c r="D48" s="348">
        <f t="shared" si="10"/>
        <v>0</v>
      </c>
      <c r="E48" s="347">
        <f t="shared" si="11"/>
        <v>0</v>
      </c>
      <c r="F48" s="346"/>
      <c r="G48" s="466">
        <v>500</v>
      </c>
      <c r="H48" s="349">
        <f t="shared" si="12"/>
        <v>0</v>
      </c>
      <c r="I48" s="347">
        <f t="shared" si="13"/>
        <v>0</v>
      </c>
      <c r="J48" s="350">
        <f t="shared" si="14"/>
        <v>0</v>
      </c>
      <c r="K48" s="219"/>
      <c r="L48" s="203"/>
      <c r="M48" s="203"/>
      <c r="N48" s="975" t="s">
        <v>421</v>
      </c>
      <c r="O48" s="919" t="s">
        <v>391</v>
      </c>
      <c r="P48" s="919" t="s">
        <v>407</v>
      </c>
      <c r="Q48" s="919">
        <v>1913613</v>
      </c>
      <c r="R48" s="919" t="s">
        <v>431</v>
      </c>
      <c r="S48" s="919" t="s">
        <v>434</v>
      </c>
      <c r="T48" s="994">
        <v>43806</v>
      </c>
      <c r="U48" s="927">
        <v>2</v>
      </c>
      <c r="V48" s="919">
        <v>5.7000000000000002E-2</v>
      </c>
      <c r="W48" s="923">
        <v>0.04</v>
      </c>
      <c r="X48" s="995">
        <v>7950</v>
      </c>
      <c r="Y48" s="919">
        <v>140</v>
      </c>
      <c r="Z48" s="996">
        <f t="shared" si="15"/>
        <v>0.89216172299489449</v>
      </c>
      <c r="AA48" s="997" t="s">
        <v>435</v>
      </c>
      <c r="AR48" s="197"/>
      <c r="AS48" s="197"/>
      <c r="AT48" s="197"/>
      <c r="AU48" s="197"/>
      <c r="AV48" s="197"/>
      <c r="AW48" s="197"/>
      <c r="AX48" s="197"/>
      <c r="AY48" s="197"/>
      <c r="AZ48" s="197"/>
    </row>
    <row r="49" spans="1:52" ht="30" customHeight="1" x14ac:dyDescent="0.25">
      <c r="A49" s="344"/>
      <c r="B49" s="458" t="s">
        <v>141</v>
      </c>
      <c r="C49" s="451">
        <f t="shared" si="9"/>
        <v>0</v>
      </c>
      <c r="D49" s="348">
        <f t="shared" si="10"/>
        <v>0</v>
      </c>
      <c r="E49" s="347">
        <f t="shared" si="11"/>
        <v>0</v>
      </c>
      <c r="F49" s="346"/>
      <c r="G49" s="467">
        <v>1000</v>
      </c>
      <c r="H49" s="349">
        <f t="shared" si="12"/>
        <v>0</v>
      </c>
      <c r="I49" s="347">
        <f t="shared" si="13"/>
        <v>0</v>
      </c>
      <c r="J49" s="350">
        <f t="shared" si="14"/>
        <v>0</v>
      </c>
      <c r="K49" s="219"/>
      <c r="L49" s="203"/>
      <c r="M49" s="203"/>
      <c r="N49" s="975" t="s">
        <v>422</v>
      </c>
      <c r="O49" s="919" t="s">
        <v>391</v>
      </c>
      <c r="P49" s="919" t="s">
        <v>407</v>
      </c>
      <c r="Q49" s="919">
        <v>1913613</v>
      </c>
      <c r="R49" s="919">
        <v>5</v>
      </c>
      <c r="S49" s="919" t="s">
        <v>434</v>
      </c>
      <c r="T49" s="994">
        <v>43806</v>
      </c>
      <c r="U49" s="927">
        <v>5</v>
      </c>
      <c r="V49" s="919">
        <v>1.2E-2</v>
      </c>
      <c r="W49" s="923">
        <v>5.2999999999999999E-2</v>
      </c>
      <c r="X49" s="995">
        <v>7950</v>
      </c>
      <c r="Y49" s="919">
        <v>140</v>
      </c>
      <c r="Z49" s="996">
        <f t="shared" si="15"/>
        <v>0.89216172299489449</v>
      </c>
      <c r="AA49" s="997" t="s">
        <v>435</v>
      </c>
      <c r="AR49" s="197"/>
      <c r="AS49" s="197"/>
      <c r="AT49" s="197"/>
      <c r="AU49" s="197"/>
      <c r="AV49" s="197"/>
      <c r="AW49" s="197"/>
      <c r="AX49" s="197"/>
      <c r="AY49" s="197"/>
      <c r="AZ49" s="197"/>
    </row>
    <row r="50" spans="1:52" ht="30" customHeight="1" x14ac:dyDescent="0.25">
      <c r="A50" s="344"/>
      <c r="B50" s="459" t="s">
        <v>142</v>
      </c>
      <c r="C50" s="451">
        <f t="shared" si="9"/>
        <v>0</v>
      </c>
      <c r="D50" s="348">
        <f t="shared" si="10"/>
        <v>0</v>
      </c>
      <c r="E50" s="347">
        <f t="shared" si="11"/>
        <v>0</v>
      </c>
      <c r="F50" s="346"/>
      <c r="G50" s="467">
        <v>2000</v>
      </c>
      <c r="H50" s="349">
        <f t="shared" si="12"/>
        <v>0</v>
      </c>
      <c r="I50" s="347">
        <f t="shared" si="13"/>
        <v>0</v>
      </c>
      <c r="J50" s="350">
        <f t="shared" si="14"/>
        <v>0</v>
      </c>
      <c r="K50" s="219"/>
      <c r="L50" s="203"/>
      <c r="M50" s="203"/>
      <c r="N50" s="975" t="s">
        <v>423</v>
      </c>
      <c r="O50" s="919" t="s">
        <v>391</v>
      </c>
      <c r="P50" s="919" t="s">
        <v>407</v>
      </c>
      <c r="Q50" s="919">
        <v>1913613</v>
      </c>
      <c r="R50" s="919">
        <v>10</v>
      </c>
      <c r="S50" s="919" t="s">
        <v>434</v>
      </c>
      <c r="T50" s="994">
        <v>43806</v>
      </c>
      <c r="U50" s="927">
        <v>10</v>
      </c>
      <c r="V50" s="919">
        <v>5.6000000000000001E-2</v>
      </c>
      <c r="W50" s="923">
        <v>6.7000000000000004E-2</v>
      </c>
      <c r="X50" s="995">
        <v>7950</v>
      </c>
      <c r="Y50" s="919">
        <v>140</v>
      </c>
      <c r="Z50" s="996">
        <f t="shared" si="15"/>
        <v>0.89216172299489449</v>
      </c>
      <c r="AA50" s="997" t="s">
        <v>435</v>
      </c>
      <c r="AR50" s="197"/>
      <c r="AS50" s="197"/>
      <c r="AT50" s="197"/>
      <c r="AU50" s="197"/>
      <c r="AV50" s="197"/>
      <c r="AW50" s="197"/>
      <c r="AX50" s="197"/>
      <c r="AY50" s="197"/>
      <c r="AZ50" s="197"/>
    </row>
    <row r="51" spans="1:52" ht="30" customHeight="1" x14ac:dyDescent="0.25">
      <c r="A51" s="344"/>
      <c r="B51" s="460" t="s">
        <v>181</v>
      </c>
      <c r="C51" s="451">
        <f t="shared" si="9"/>
        <v>0</v>
      </c>
      <c r="D51" s="348">
        <f t="shared" si="10"/>
        <v>0</v>
      </c>
      <c r="E51" s="347">
        <f t="shared" si="11"/>
        <v>0</v>
      </c>
      <c r="F51" s="346"/>
      <c r="G51" s="467">
        <v>2000</v>
      </c>
      <c r="H51" s="349">
        <f t="shared" si="12"/>
        <v>0</v>
      </c>
      <c r="I51" s="347">
        <f t="shared" si="13"/>
        <v>0</v>
      </c>
      <c r="J51" s="350">
        <f t="shared" si="14"/>
        <v>0</v>
      </c>
      <c r="K51" s="219"/>
      <c r="L51" s="203"/>
      <c r="M51" s="203"/>
      <c r="N51" s="975" t="s">
        <v>424</v>
      </c>
      <c r="O51" s="919" t="s">
        <v>391</v>
      </c>
      <c r="P51" s="919" t="s">
        <v>407</v>
      </c>
      <c r="Q51" s="919">
        <v>1913613</v>
      </c>
      <c r="R51" s="919">
        <v>20</v>
      </c>
      <c r="S51" s="919" t="s">
        <v>434</v>
      </c>
      <c r="T51" s="994">
        <v>43806</v>
      </c>
      <c r="U51" s="927">
        <v>20</v>
      </c>
      <c r="V51" s="998">
        <v>0</v>
      </c>
      <c r="W51" s="923">
        <v>8.3000000000000004E-2</v>
      </c>
      <c r="X51" s="995">
        <v>7950</v>
      </c>
      <c r="Y51" s="919">
        <v>140</v>
      </c>
      <c r="Z51" s="996">
        <f t="shared" si="15"/>
        <v>0.89216172299489449</v>
      </c>
      <c r="AA51" s="997" t="s">
        <v>435</v>
      </c>
      <c r="AR51" s="197"/>
      <c r="AS51" s="197"/>
      <c r="AT51" s="197"/>
      <c r="AU51" s="197"/>
      <c r="AV51" s="197"/>
      <c r="AW51" s="197"/>
      <c r="AX51" s="197"/>
      <c r="AY51" s="197"/>
      <c r="AZ51" s="197"/>
    </row>
    <row r="52" spans="1:52" ht="30" customHeight="1" x14ac:dyDescent="0.25">
      <c r="A52" s="344"/>
      <c r="B52" s="461" t="s">
        <v>143</v>
      </c>
      <c r="C52" s="451">
        <f t="shared" si="9"/>
        <v>0</v>
      </c>
      <c r="D52" s="348">
        <f t="shared" si="10"/>
        <v>0</v>
      </c>
      <c r="E52" s="347">
        <f t="shared" si="11"/>
        <v>0</v>
      </c>
      <c r="F52" s="346"/>
      <c r="G52" s="467">
        <v>5000</v>
      </c>
      <c r="H52" s="349">
        <f t="shared" si="12"/>
        <v>0</v>
      </c>
      <c r="I52" s="347">
        <f t="shared" si="13"/>
        <v>0</v>
      </c>
      <c r="J52" s="350">
        <f t="shared" si="14"/>
        <v>0</v>
      </c>
      <c r="K52" s="219"/>
      <c r="L52" s="203"/>
      <c r="M52" s="203"/>
      <c r="N52" s="975" t="s">
        <v>425</v>
      </c>
      <c r="O52" s="919" t="s">
        <v>391</v>
      </c>
      <c r="P52" s="919" t="s">
        <v>407</v>
      </c>
      <c r="Q52" s="919">
        <v>1913613</v>
      </c>
      <c r="R52" s="919" t="s">
        <v>432</v>
      </c>
      <c r="S52" s="919" t="s">
        <v>434</v>
      </c>
      <c r="T52" s="994">
        <v>43806</v>
      </c>
      <c r="U52" s="927">
        <v>20</v>
      </c>
      <c r="V52" s="919">
        <v>0.108</v>
      </c>
      <c r="W52" s="923">
        <v>8.3000000000000004E-2</v>
      </c>
      <c r="X52" s="995">
        <v>7950</v>
      </c>
      <c r="Y52" s="919">
        <v>140</v>
      </c>
      <c r="Z52" s="996">
        <f t="shared" si="15"/>
        <v>0.89216172299489449</v>
      </c>
      <c r="AA52" s="997" t="s">
        <v>435</v>
      </c>
      <c r="AR52" s="197"/>
      <c r="AS52" s="197"/>
      <c r="AT52" s="197"/>
      <c r="AU52" s="197"/>
      <c r="AV52" s="197"/>
      <c r="AW52" s="197"/>
      <c r="AX52" s="197"/>
      <c r="AY52" s="197"/>
      <c r="AZ52" s="197"/>
    </row>
    <row r="53" spans="1:52" ht="30" customHeight="1" thickBot="1" x14ac:dyDescent="0.3">
      <c r="A53" s="344"/>
      <c r="B53" s="462" t="s">
        <v>144</v>
      </c>
      <c r="C53" s="681">
        <f t="shared" si="9"/>
        <v>0</v>
      </c>
      <c r="D53" s="360">
        <f t="shared" si="10"/>
        <v>0</v>
      </c>
      <c r="E53" s="361">
        <f t="shared" si="11"/>
        <v>0</v>
      </c>
      <c r="F53" s="829"/>
      <c r="G53" s="468">
        <v>10000</v>
      </c>
      <c r="H53" s="362">
        <f t="shared" si="12"/>
        <v>0</v>
      </c>
      <c r="I53" s="361">
        <f t="shared" si="13"/>
        <v>0</v>
      </c>
      <c r="J53" s="363">
        <f t="shared" si="14"/>
        <v>0</v>
      </c>
      <c r="K53" s="219"/>
      <c r="L53" s="203"/>
      <c r="M53" s="203"/>
      <c r="N53" s="975" t="s">
        <v>426</v>
      </c>
      <c r="O53" s="919" t="s">
        <v>391</v>
      </c>
      <c r="P53" s="919" t="s">
        <v>407</v>
      </c>
      <c r="Q53" s="919">
        <v>1913613</v>
      </c>
      <c r="R53" s="919">
        <v>50</v>
      </c>
      <c r="S53" s="919" t="s">
        <v>434</v>
      </c>
      <c r="T53" s="994">
        <v>43806</v>
      </c>
      <c r="U53" s="927">
        <v>50</v>
      </c>
      <c r="V53" s="919">
        <v>0.14000000000000001</v>
      </c>
      <c r="W53" s="998">
        <v>0.1</v>
      </c>
      <c r="X53" s="995">
        <v>7950</v>
      </c>
      <c r="Y53" s="919">
        <v>140</v>
      </c>
      <c r="Z53" s="996">
        <f t="shared" si="15"/>
        <v>0.89216172299489449</v>
      </c>
      <c r="AA53" s="997" t="s">
        <v>435</v>
      </c>
      <c r="AR53" s="197"/>
      <c r="AS53" s="197"/>
      <c r="AT53" s="197"/>
      <c r="AU53" s="197"/>
      <c r="AV53" s="197"/>
      <c r="AW53" s="197"/>
      <c r="AX53" s="197"/>
      <c r="AY53" s="197"/>
      <c r="AZ53" s="197"/>
    </row>
    <row r="54" spans="1:52" ht="30" customHeight="1" x14ac:dyDescent="0.25">
      <c r="A54" s="344"/>
      <c r="B54" s="655" t="s">
        <v>449</v>
      </c>
      <c r="C54" s="682">
        <f t="shared" si="9"/>
        <v>0</v>
      </c>
      <c r="D54" s="657">
        <f t="shared" si="10"/>
        <v>0</v>
      </c>
      <c r="E54" s="658">
        <f t="shared" si="11"/>
        <v>0</v>
      </c>
      <c r="F54" s="828"/>
      <c r="G54" s="659">
        <v>5000</v>
      </c>
      <c r="H54" s="660">
        <f t="shared" si="12"/>
        <v>0</v>
      </c>
      <c r="I54" s="658">
        <f t="shared" si="13"/>
        <v>0</v>
      </c>
      <c r="J54" s="661">
        <f t="shared" si="14"/>
        <v>0</v>
      </c>
      <c r="K54" s="219"/>
      <c r="L54" s="203"/>
      <c r="M54" s="203"/>
      <c r="N54" s="975" t="s">
        <v>427</v>
      </c>
      <c r="O54" s="919" t="s">
        <v>391</v>
      </c>
      <c r="P54" s="919" t="s">
        <v>407</v>
      </c>
      <c r="Q54" s="919">
        <v>1913613</v>
      </c>
      <c r="R54" s="919">
        <v>100</v>
      </c>
      <c r="S54" s="919" t="s">
        <v>434</v>
      </c>
      <c r="T54" s="994">
        <v>43806</v>
      </c>
      <c r="U54" s="927">
        <v>100</v>
      </c>
      <c r="V54" s="919">
        <v>0.23</v>
      </c>
      <c r="W54" s="998">
        <v>0.17</v>
      </c>
      <c r="X54" s="995">
        <v>7950</v>
      </c>
      <c r="Y54" s="919">
        <v>140</v>
      </c>
      <c r="Z54" s="996">
        <f t="shared" si="15"/>
        <v>0.89216172299489449</v>
      </c>
      <c r="AA54" s="997" t="s">
        <v>435</v>
      </c>
      <c r="AR54" s="197"/>
      <c r="AS54" s="197"/>
      <c r="AT54" s="197"/>
      <c r="AU54" s="197"/>
      <c r="AV54" s="197"/>
      <c r="AW54" s="197"/>
      <c r="AX54" s="197"/>
      <c r="AY54" s="197"/>
      <c r="AZ54" s="197"/>
    </row>
    <row r="55" spans="1:52" ht="30" customHeight="1" x14ac:dyDescent="0.25">
      <c r="A55" s="344"/>
      <c r="B55" s="662" t="s">
        <v>450</v>
      </c>
      <c r="C55" s="656">
        <f t="shared" si="9"/>
        <v>0</v>
      </c>
      <c r="D55" s="663">
        <f t="shared" si="10"/>
        <v>0</v>
      </c>
      <c r="E55" s="664">
        <f t="shared" si="11"/>
        <v>0</v>
      </c>
      <c r="F55" s="346"/>
      <c r="G55" s="665">
        <v>10000</v>
      </c>
      <c r="H55" s="666">
        <f t="shared" si="12"/>
        <v>0</v>
      </c>
      <c r="I55" s="664">
        <f t="shared" si="13"/>
        <v>0</v>
      </c>
      <c r="J55" s="667">
        <f t="shared" si="14"/>
        <v>0</v>
      </c>
      <c r="K55" s="219"/>
      <c r="L55" s="203"/>
      <c r="M55" s="203"/>
      <c r="N55" s="975" t="s">
        <v>428</v>
      </c>
      <c r="O55" s="919" t="s">
        <v>391</v>
      </c>
      <c r="P55" s="919" t="s">
        <v>407</v>
      </c>
      <c r="Q55" s="919">
        <v>1913613</v>
      </c>
      <c r="R55" s="919">
        <v>200</v>
      </c>
      <c r="S55" s="919" t="s">
        <v>434</v>
      </c>
      <c r="T55" s="994">
        <v>43806</v>
      </c>
      <c r="U55" s="927">
        <v>200</v>
      </c>
      <c r="V55" s="919">
        <v>0.14000000000000001</v>
      </c>
      <c r="W55" s="998">
        <v>0.33</v>
      </c>
      <c r="X55" s="995">
        <v>7950</v>
      </c>
      <c r="Y55" s="919">
        <v>140</v>
      </c>
      <c r="Z55" s="996">
        <f t="shared" si="15"/>
        <v>0.89216172299489449</v>
      </c>
      <c r="AA55" s="997" t="s">
        <v>435</v>
      </c>
      <c r="AR55" s="197"/>
      <c r="AS55" s="197"/>
      <c r="AT55" s="197"/>
      <c r="AU55" s="197"/>
      <c r="AV55" s="197"/>
      <c r="AW55" s="197"/>
      <c r="AX55" s="197"/>
      <c r="AY55" s="197"/>
      <c r="AZ55" s="197"/>
    </row>
    <row r="56" spans="1:52" ht="30" customHeight="1" thickBot="1" x14ac:dyDescent="0.3">
      <c r="A56" s="344"/>
      <c r="B56" s="668" t="s">
        <v>451</v>
      </c>
      <c r="C56" s="683">
        <f t="shared" si="9"/>
        <v>0</v>
      </c>
      <c r="D56" s="669">
        <f t="shared" si="10"/>
        <v>0</v>
      </c>
      <c r="E56" s="670">
        <f t="shared" si="11"/>
        <v>0</v>
      </c>
      <c r="F56" s="829"/>
      <c r="G56" s="671">
        <v>20000</v>
      </c>
      <c r="H56" s="672">
        <f t="shared" si="12"/>
        <v>0</v>
      </c>
      <c r="I56" s="670">
        <f t="shared" si="13"/>
        <v>0</v>
      </c>
      <c r="J56" s="673">
        <f t="shared" si="14"/>
        <v>0</v>
      </c>
      <c r="K56" s="223"/>
      <c r="L56" s="203"/>
      <c r="M56" s="203"/>
      <c r="N56" s="975" t="s">
        <v>429</v>
      </c>
      <c r="O56" s="919" t="s">
        <v>391</v>
      </c>
      <c r="P56" s="919" t="s">
        <v>407</v>
      </c>
      <c r="Q56" s="919">
        <v>1913613</v>
      </c>
      <c r="R56" s="919" t="s">
        <v>433</v>
      </c>
      <c r="S56" s="919" t="s">
        <v>434</v>
      </c>
      <c r="T56" s="994">
        <v>43806</v>
      </c>
      <c r="U56" s="927">
        <v>200</v>
      </c>
      <c r="V56" s="998">
        <v>0.3</v>
      </c>
      <c r="W56" s="998">
        <v>0.33</v>
      </c>
      <c r="X56" s="995">
        <v>7950</v>
      </c>
      <c r="Y56" s="919">
        <v>140</v>
      </c>
      <c r="Z56" s="996">
        <f t="shared" si="15"/>
        <v>0.89216172299489449</v>
      </c>
      <c r="AA56" s="997" t="s">
        <v>435</v>
      </c>
      <c r="AR56" s="197"/>
      <c r="AS56" s="197"/>
      <c r="AT56" s="197"/>
      <c r="AU56" s="197"/>
      <c r="AV56" s="197"/>
      <c r="AW56" s="197"/>
      <c r="AX56" s="197"/>
      <c r="AY56" s="197"/>
      <c r="AZ56" s="197"/>
    </row>
    <row r="57" spans="1:52" ht="30" customHeight="1" x14ac:dyDescent="0.25">
      <c r="A57" s="203"/>
      <c r="B57" s="454"/>
      <c r="C57" s="452"/>
      <c r="D57" s="221"/>
      <c r="E57" s="222"/>
      <c r="F57" s="364"/>
      <c r="G57" s="222"/>
      <c r="H57" s="355"/>
      <c r="I57" s="304"/>
      <c r="J57" s="305"/>
      <c r="K57" s="224"/>
      <c r="L57" s="203"/>
      <c r="M57" s="203"/>
      <c r="N57" s="975" t="s">
        <v>430</v>
      </c>
      <c r="O57" s="919" t="s">
        <v>391</v>
      </c>
      <c r="P57" s="919" t="s">
        <v>407</v>
      </c>
      <c r="Q57" s="919">
        <v>1913613</v>
      </c>
      <c r="R57" s="919">
        <v>500</v>
      </c>
      <c r="S57" s="919" t="s">
        <v>434</v>
      </c>
      <c r="T57" s="994">
        <v>43806</v>
      </c>
      <c r="U57" s="927">
        <v>500</v>
      </c>
      <c r="V57" s="919">
        <v>0.68</v>
      </c>
      <c r="W57" s="998">
        <v>0.83</v>
      </c>
      <c r="X57" s="995">
        <v>7950</v>
      </c>
      <c r="Y57" s="919">
        <v>140</v>
      </c>
      <c r="Z57" s="996">
        <f t="shared" si="15"/>
        <v>0.89216172299489449</v>
      </c>
      <c r="AA57" s="997" t="s">
        <v>435</v>
      </c>
      <c r="AR57" s="197"/>
      <c r="AS57" s="197"/>
      <c r="AT57" s="197"/>
      <c r="AU57" s="197"/>
      <c r="AV57" s="197"/>
      <c r="AW57" s="197"/>
      <c r="AX57" s="197"/>
      <c r="AY57" s="197"/>
      <c r="AZ57" s="197"/>
    </row>
    <row r="58" spans="1:52" ht="30" customHeight="1" thickBot="1" x14ac:dyDescent="0.3">
      <c r="A58" s="203"/>
      <c r="B58" s="463"/>
      <c r="C58" s="453"/>
      <c r="D58" s="225"/>
      <c r="E58" s="226"/>
      <c r="F58" s="351"/>
      <c r="G58" s="226"/>
      <c r="H58" s="352"/>
      <c r="I58" s="352"/>
      <c r="J58" s="353"/>
      <c r="K58" s="219"/>
      <c r="L58" s="203"/>
      <c r="M58" s="203"/>
      <c r="N58" s="975" t="s">
        <v>448</v>
      </c>
      <c r="O58" s="919" t="s">
        <v>391</v>
      </c>
      <c r="P58" s="919" t="s">
        <v>407</v>
      </c>
      <c r="Q58" s="919">
        <v>1913613</v>
      </c>
      <c r="R58" s="919">
        <v>1</v>
      </c>
      <c r="S58" s="919" t="s">
        <v>434</v>
      </c>
      <c r="T58" s="994">
        <v>43806</v>
      </c>
      <c r="U58" s="999">
        <v>1000</v>
      </c>
      <c r="V58" s="919">
        <v>1.6</v>
      </c>
      <c r="W58" s="922">
        <v>1.7</v>
      </c>
      <c r="X58" s="995">
        <v>7950</v>
      </c>
      <c r="Y58" s="919">
        <v>140</v>
      </c>
      <c r="Z58" s="996">
        <f t="shared" si="15"/>
        <v>0.89216172299489449</v>
      </c>
      <c r="AA58" s="997" t="s">
        <v>435</v>
      </c>
      <c r="AR58" s="197"/>
      <c r="AS58" s="197"/>
      <c r="AT58" s="197"/>
      <c r="AU58" s="197"/>
      <c r="AV58" s="197"/>
      <c r="AW58" s="197"/>
      <c r="AX58" s="197"/>
      <c r="AY58" s="197"/>
      <c r="AZ58" s="197"/>
    </row>
    <row r="59" spans="1:52" ht="50.25" customHeight="1" thickBot="1" x14ac:dyDescent="0.3">
      <c r="A59" s="203"/>
      <c r="B59" s="590" t="s">
        <v>12</v>
      </c>
      <c r="C59" s="345">
        <f>COUNTA(F37:F56)</f>
        <v>0</v>
      </c>
      <c r="D59" s="203"/>
      <c r="E59" s="203"/>
      <c r="F59" s="203"/>
      <c r="G59" s="203"/>
      <c r="H59" s="203"/>
      <c r="I59" s="203"/>
      <c r="J59" s="203"/>
      <c r="K59" s="203"/>
      <c r="L59" s="203"/>
      <c r="N59" s="975" t="s">
        <v>452</v>
      </c>
      <c r="O59" s="919" t="s">
        <v>391</v>
      </c>
      <c r="P59" s="919" t="s">
        <v>407</v>
      </c>
      <c r="Q59" s="919">
        <v>1913613</v>
      </c>
      <c r="R59" s="919">
        <v>2</v>
      </c>
      <c r="S59" s="919" t="s">
        <v>434</v>
      </c>
      <c r="T59" s="994">
        <v>43806</v>
      </c>
      <c r="U59" s="999">
        <v>2000</v>
      </c>
      <c r="V59" s="922">
        <v>4</v>
      </c>
      <c r="W59" s="922">
        <v>3.3</v>
      </c>
      <c r="X59" s="995">
        <v>7950</v>
      </c>
      <c r="Y59" s="919">
        <v>140</v>
      </c>
      <c r="Z59" s="996">
        <f t="shared" si="15"/>
        <v>0.89216172299489449</v>
      </c>
      <c r="AA59" s="997" t="s">
        <v>435</v>
      </c>
      <c r="AR59" s="197"/>
      <c r="AS59" s="197"/>
      <c r="AT59" s="197"/>
      <c r="AU59" s="197"/>
      <c r="AV59" s="197"/>
      <c r="AW59" s="197"/>
      <c r="AX59" s="197"/>
      <c r="AY59" s="197"/>
      <c r="AZ59" s="197"/>
    </row>
    <row r="60" spans="1:52" ht="30" customHeight="1" x14ac:dyDescent="0.25">
      <c r="A60" s="203"/>
      <c r="B60" s="203"/>
      <c r="C60" s="203"/>
      <c r="D60" s="203"/>
      <c r="E60" s="203"/>
      <c r="F60" s="203"/>
      <c r="G60" s="203"/>
      <c r="H60" s="203"/>
      <c r="I60" s="203"/>
      <c r="J60" s="203"/>
      <c r="K60" s="203"/>
      <c r="L60" s="203"/>
      <c r="N60" s="975" t="s">
        <v>446</v>
      </c>
      <c r="O60" s="919" t="s">
        <v>391</v>
      </c>
      <c r="P60" s="919" t="s">
        <v>407</v>
      </c>
      <c r="Q60" s="919">
        <v>1913613</v>
      </c>
      <c r="R60" s="919" t="s">
        <v>431</v>
      </c>
      <c r="S60" s="919" t="s">
        <v>434</v>
      </c>
      <c r="T60" s="994">
        <v>43806</v>
      </c>
      <c r="U60" s="999">
        <v>2000</v>
      </c>
      <c r="V60" s="919">
        <v>1.4</v>
      </c>
      <c r="W60" s="922">
        <v>3.3</v>
      </c>
      <c r="X60" s="995">
        <v>7950</v>
      </c>
      <c r="Y60" s="919">
        <v>140</v>
      </c>
      <c r="Z60" s="996">
        <f t="shared" si="15"/>
        <v>0.89216172299489449</v>
      </c>
      <c r="AA60" s="997" t="s">
        <v>435</v>
      </c>
      <c r="AP60" s="197"/>
      <c r="AQ60" s="199"/>
      <c r="AR60" s="197"/>
      <c r="AS60" s="197"/>
      <c r="AT60" s="197"/>
      <c r="AU60" s="197"/>
      <c r="AV60" s="197"/>
      <c r="AW60" s="197"/>
      <c r="AX60" s="197"/>
      <c r="AY60" s="197"/>
      <c r="AZ60" s="197"/>
    </row>
    <row r="61" spans="1:52" ht="30" customHeight="1" thickBot="1" x14ac:dyDescent="0.3">
      <c r="A61" s="203"/>
      <c r="B61" s="203"/>
      <c r="C61" s="203"/>
      <c r="D61" s="203"/>
      <c r="E61" s="203"/>
      <c r="F61" s="203"/>
      <c r="G61" s="203"/>
      <c r="H61" s="203"/>
      <c r="I61" s="203"/>
      <c r="J61" s="203"/>
      <c r="K61" s="203"/>
      <c r="L61" s="203"/>
      <c r="N61" s="982" t="s">
        <v>447</v>
      </c>
      <c r="O61" s="1000" t="s">
        <v>391</v>
      </c>
      <c r="P61" s="1000" t="s">
        <v>407</v>
      </c>
      <c r="Q61" s="1000">
        <v>1913613</v>
      </c>
      <c r="R61" s="1000">
        <v>5</v>
      </c>
      <c r="S61" s="1000" t="s">
        <v>434</v>
      </c>
      <c r="T61" s="1001">
        <v>43806</v>
      </c>
      <c r="U61" s="999">
        <v>5000</v>
      </c>
      <c r="V61" s="1000">
        <v>-0.9</v>
      </c>
      <c r="W61" s="1002">
        <v>8.3000000000000007</v>
      </c>
      <c r="X61" s="999">
        <v>7950</v>
      </c>
      <c r="Y61" s="1000">
        <v>140</v>
      </c>
      <c r="Z61" s="1003">
        <f t="shared" si="15"/>
        <v>0.89216172299489449</v>
      </c>
      <c r="AA61" s="1004" t="s">
        <v>435</v>
      </c>
      <c r="AP61" s="197"/>
      <c r="AQ61" s="199"/>
      <c r="AR61" s="197"/>
      <c r="AS61" s="197"/>
      <c r="AT61" s="197"/>
      <c r="AU61" s="197"/>
      <c r="AV61" s="197"/>
      <c r="AW61" s="197"/>
      <c r="AX61" s="197"/>
      <c r="AY61" s="197"/>
      <c r="AZ61" s="197"/>
    </row>
    <row r="62" spans="1:52" ht="30" customHeight="1" x14ac:dyDescent="0.25">
      <c r="A62" s="203"/>
      <c r="B62" s="203"/>
      <c r="C62" s="203"/>
      <c r="D62" s="203"/>
      <c r="E62" s="203"/>
      <c r="F62" s="203"/>
      <c r="G62" s="203"/>
      <c r="H62" s="203"/>
      <c r="I62" s="203"/>
      <c r="J62" s="203"/>
      <c r="K62" s="203"/>
      <c r="L62" s="203"/>
      <c r="N62" s="692" t="s">
        <v>385</v>
      </c>
      <c r="O62" s="693" t="s">
        <v>386</v>
      </c>
      <c r="P62" s="693" t="s">
        <v>387</v>
      </c>
      <c r="Q62" s="693" t="s">
        <v>388</v>
      </c>
      <c r="R62" s="693" t="s">
        <v>104</v>
      </c>
      <c r="S62" s="693" t="s">
        <v>398</v>
      </c>
      <c r="T62" s="694">
        <v>43818</v>
      </c>
      <c r="U62" s="695">
        <v>20000</v>
      </c>
      <c r="V62" s="696">
        <v>9</v>
      </c>
      <c r="W62" s="697">
        <v>10</v>
      </c>
      <c r="X62" s="698">
        <v>8000</v>
      </c>
      <c r="Y62" s="693">
        <v>100</v>
      </c>
      <c r="Z62" s="699">
        <f>(0.34848*((951.3+951.4)/2)-0.009*((44.5+46.6)/2)*EXP(0.0612*((22.2+22.3)/2)))/(273.15+((22.2+22.3)/2))</f>
        <v>1.1168804533887862</v>
      </c>
      <c r="AA62" s="700" t="s">
        <v>389</v>
      </c>
      <c r="AP62" s="197"/>
      <c r="AQ62" s="199"/>
      <c r="AR62" s="197"/>
      <c r="AS62" s="197"/>
      <c r="AT62" s="197"/>
      <c r="AU62" s="197"/>
      <c r="AV62" s="197"/>
      <c r="AW62" s="197"/>
      <c r="AX62" s="197"/>
      <c r="AY62" s="197"/>
      <c r="AZ62" s="197"/>
    </row>
    <row r="63" spans="1:52" ht="30" customHeight="1" x14ac:dyDescent="0.25">
      <c r="A63" s="203"/>
      <c r="B63" s="203"/>
      <c r="C63" s="203"/>
      <c r="D63" s="203"/>
      <c r="E63" s="203"/>
      <c r="F63" s="203"/>
      <c r="G63" s="203"/>
      <c r="H63" s="203"/>
      <c r="I63" s="203"/>
      <c r="J63" s="203"/>
      <c r="K63" s="203"/>
      <c r="L63" s="203"/>
      <c r="N63" s="701" t="s">
        <v>390</v>
      </c>
      <c r="O63" s="691" t="s">
        <v>391</v>
      </c>
      <c r="P63" s="691" t="s">
        <v>387</v>
      </c>
      <c r="Q63" s="691" t="s">
        <v>395</v>
      </c>
      <c r="R63" s="691">
        <v>20</v>
      </c>
      <c r="S63" s="691" t="s">
        <v>399</v>
      </c>
      <c r="T63" s="702">
        <v>43755</v>
      </c>
      <c r="U63" s="703">
        <v>20000</v>
      </c>
      <c r="V63" s="691">
        <v>31</v>
      </c>
      <c r="W63" s="704">
        <v>30</v>
      </c>
      <c r="X63" s="705">
        <v>8000</v>
      </c>
      <c r="Y63" s="691">
        <v>100</v>
      </c>
      <c r="Z63" s="706">
        <f>(0.34848*((949+949.2)/2)-0.009*((46.5+46.7)/2)*EXP(0.0612*((22+22.2)/2)))/(273.15+((22+22.2)/2))</f>
        <v>1.1147179736646964</v>
      </c>
      <c r="AA63" s="707" t="s">
        <v>392</v>
      </c>
      <c r="AP63" s="197"/>
      <c r="AQ63" s="199"/>
      <c r="AR63" s="197"/>
      <c r="AS63" s="197"/>
      <c r="AT63" s="197"/>
      <c r="AU63" s="197"/>
      <c r="AV63" s="197"/>
      <c r="AW63" s="197"/>
      <c r="AX63" s="197"/>
      <c r="AY63" s="197"/>
      <c r="AZ63" s="197"/>
    </row>
    <row r="64" spans="1:52" ht="30" customHeight="1" x14ac:dyDescent="0.25">
      <c r="A64" s="203"/>
      <c r="B64" s="203"/>
      <c r="C64" s="203"/>
      <c r="D64" s="203"/>
      <c r="E64" s="203"/>
      <c r="F64" s="203"/>
      <c r="G64" s="203"/>
      <c r="H64" s="203"/>
      <c r="I64" s="203"/>
      <c r="J64" s="203"/>
      <c r="K64" s="203"/>
      <c r="L64" s="203"/>
      <c r="N64" s="701" t="s">
        <v>393</v>
      </c>
      <c r="O64" s="691" t="s">
        <v>391</v>
      </c>
      <c r="P64" s="691" t="s">
        <v>387</v>
      </c>
      <c r="Q64" s="691" t="s">
        <v>396</v>
      </c>
      <c r="R64" s="691" t="s">
        <v>394</v>
      </c>
      <c r="S64" s="691" t="s">
        <v>397</v>
      </c>
      <c r="T64" s="702">
        <v>43755</v>
      </c>
      <c r="U64" s="703">
        <v>20000</v>
      </c>
      <c r="V64" s="691">
        <v>3</v>
      </c>
      <c r="W64" s="704">
        <v>30</v>
      </c>
      <c r="X64" s="705">
        <v>8000</v>
      </c>
      <c r="Y64" s="691">
        <v>100</v>
      </c>
      <c r="Z64" s="706">
        <f>(0.34848*((949+949.1)/2)-0.009*((47+47.2)/2)*EXP(0.0612*((22.1+22.2)/2)))/(273.15+((22.1+22.2)/2))</f>
        <v>1.1143942824443431</v>
      </c>
      <c r="AA64" s="707" t="s">
        <v>400</v>
      </c>
      <c r="AP64" s="197"/>
      <c r="AQ64" s="199"/>
      <c r="AR64" s="197"/>
      <c r="AS64" s="197"/>
      <c r="AT64" s="197"/>
      <c r="AU64" s="197"/>
      <c r="AV64" s="197"/>
      <c r="AW64" s="197"/>
      <c r="AX64" s="197"/>
      <c r="AY64" s="197"/>
      <c r="AZ64" s="197"/>
    </row>
    <row r="65" spans="1:52" ht="30" customHeight="1" x14ac:dyDescent="0.25">
      <c r="A65" s="203"/>
      <c r="B65" s="203"/>
      <c r="C65" s="203"/>
      <c r="D65" s="203"/>
      <c r="E65" s="203"/>
      <c r="F65" s="203"/>
      <c r="G65" s="203"/>
      <c r="H65" s="203"/>
      <c r="I65" s="203"/>
      <c r="J65" s="203"/>
      <c r="K65" s="203"/>
      <c r="L65" s="203"/>
      <c r="N65" s="701" t="s">
        <v>401</v>
      </c>
      <c r="O65" s="691" t="s">
        <v>391</v>
      </c>
      <c r="P65" s="691" t="s">
        <v>387</v>
      </c>
      <c r="Q65" s="691" t="s">
        <v>402</v>
      </c>
      <c r="R65" s="691" t="s">
        <v>403</v>
      </c>
      <c r="S65" s="691" t="s">
        <v>404</v>
      </c>
      <c r="T65" s="702">
        <v>43755</v>
      </c>
      <c r="U65" s="703">
        <v>20000</v>
      </c>
      <c r="V65" s="691">
        <v>37</v>
      </c>
      <c r="W65" s="704">
        <v>30</v>
      </c>
      <c r="X65" s="705">
        <v>8000</v>
      </c>
      <c r="Y65" s="691">
        <v>100</v>
      </c>
      <c r="Z65" s="706">
        <f>(0.34848*((949.1+949.3)/2)-0.009*((46.5+46.7)/2)*EXP(0.0612*((22+22.2)/2)))/(273.15+((22+22.2)/2))</f>
        <v>1.1148360024538582</v>
      </c>
      <c r="AA65" s="707" t="s">
        <v>405</v>
      </c>
      <c r="AP65" s="197"/>
      <c r="AQ65" s="199"/>
      <c r="AR65" s="197"/>
      <c r="AS65" s="197"/>
      <c r="AT65" s="197"/>
      <c r="AU65" s="197"/>
      <c r="AV65" s="197"/>
      <c r="AW65" s="197"/>
      <c r="AX65" s="197"/>
      <c r="AY65" s="197"/>
      <c r="AZ65" s="197"/>
    </row>
    <row r="66" spans="1:52" ht="30" customHeight="1" x14ac:dyDescent="0.25">
      <c r="A66" s="203"/>
      <c r="B66" s="203"/>
      <c r="C66" s="203"/>
      <c r="D66" s="203"/>
      <c r="E66" s="203"/>
      <c r="F66" s="203"/>
      <c r="G66" s="203"/>
      <c r="H66" s="203"/>
      <c r="I66" s="203"/>
      <c r="J66" s="203"/>
      <c r="K66" s="203"/>
      <c r="L66" s="203"/>
      <c r="N66" s="701" t="s">
        <v>406</v>
      </c>
      <c r="O66" s="691" t="s">
        <v>391</v>
      </c>
      <c r="P66" s="691" t="s">
        <v>407</v>
      </c>
      <c r="Q66" s="691">
        <v>1913624</v>
      </c>
      <c r="R66" s="691" t="s">
        <v>408</v>
      </c>
      <c r="S66" s="691" t="s">
        <v>409</v>
      </c>
      <c r="T66" s="702">
        <v>43799</v>
      </c>
      <c r="U66" s="703">
        <v>10000</v>
      </c>
      <c r="V66" s="691">
        <v>13</v>
      </c>
      <c r="W66" s="704">
        <v>17</v>
      </c>
      <c r="X66" s="705">
        <v>7950</v>
      </c>
      <c r="Y66" s="691">
        <v>140</v>
      </c>
      <c r="Z66" s="706">
        <f>(0.34848*((754.8+754.9)/2)-0.009*((46.1+46.9)/2)*EXP(0.0612*((18.6+18.6)/2)))/(273.15+((18.6+18.6)/2))</f>
        <v>0.89715088932948095</v>
      </c>
      <c r="AA66" s="707" t="s">
        <v>410</v>
      </c>
      <c r="AP66" s="197"/>
      <c r="AQ66" s="199"/>
      <c r="AR66" s="197"/>
      <c r="AS66" s="197"/>
      <c r="AT66" s="197"/>
      <c r="AU66" s="197"/>
      <c r="AV66" s="197"/>
      <c r="AW66" s="197"/>
      <c r="AX66" s="197"/>
      <c r="AY66" s="197"/>
      <c r="AZ66" s="197"/>
    </row>
    <row r="67" spans="1:52" ht="30" customHeight="1" x14ac:dyDescent="0.25">
      <c r="A67" s="203"/>
      <c r="B67" s="203"/>
      <c r="C67" s="203"/>
      <c r="D67" s="203"/>
      <c r="E67" s="203"/>
      <c r="F67" s="203"/>
      <c r="G67" s="203"/>
      <c r="H67" s="203"/>
      <c r="I67" s="203"/>
      <c r="J67" s="203"/>
      <c r="K67" s="203"/>
      <c r="L67" s="203"/>
      <c r="N67" s="701" t="s">
        <v>411</v>
      </c>
      <c r="O67" s="691" t="s">
        <v>391</v>
      </c>
      <c r="P67" s="691" t="s">
        <v>407</v>
      </c>
      <c r="Q67" s="691">
        <v>1913626</v>
      </c>
      <c r="R67" s="691" t="s">
        <v>412</v>
      </c>
      <c r="S67" s="691" t="s">
        <v>417</v>
      </c>
      <c r="T67" s="702">
        <v>43799</v>
      </c>
      <c r="U67" s="703">
        <v>10000</v>
      </c>
      <c r="V67" s="691">
        <v>8.1</v>
      </c>
      <c r="W67" s="704">
        <v>17</v>
      </c>
      <c r="X67" s="705">
        <v>7950</v>
      </c>
      <c r="Y67" s="691">
        <v>140</v>
      </c>
      <c r="Z67" s="706">
        <f>(0.34848*((754.8+754.9)/2)-0.009*((43.9+46.6)/2)*EXP(0.0612*((18.5+18.6)/2)))/(273.15+((18.5+18.6)/2))</f>
        <v>0.89743837197535847</v>
      </c>
      <c r="AA67" s="707" t="s">
        <v>413</v>
      </c>
      <c r="AP67" s="197"/>
      <c r="AQ67" s="199"/>
      <c r="AR67" s="197"/>
      <c r="AS67" s="197"/>
      <c r="AT67" s="197"/>
      <c r="AU67" s="197"/>
      <c r="AV67" s="197"/>
      <c r="AW67" s="197"/>
      <c r="AX67" s="197"/>
      <c r="AY67" s="197"/>
      <c r="AZ67" s="197"/>
    </row>
    <row r="68" spans="1:52" ht="30" customHeight="1" thickBot="1" x14ac:dyDescent="0.3">
      <c r="A68" s="203"/>
      <c r="B68" s="203"/>
      <c r="C68" s="203"/>
      <c r="D68" s="203"/>
      <c r="E68" s="203"/>
      <c r="F68" s="203"/>
      <c r="G68" s="203"/>
      <c r="H68" s="203"/>
      <c r="I68" s="203"/>
      <c r="J68" s="203"/>
      <c r="K68" s="203"/>
      <c r="L68" s="203"/>
      <c r="N68" s="708" t="s">
        <v>414</v>
      </c>
      <c r="O68" s="422" t="s">
        <v>391</v>
      </c>
      <c r="P68" s="422" t="s">
        <v>407</v>
      </c>
      <c r="Q68" s="422">
        <v>1913622</v>
      </c>
      <c r="R68" s="422" t="s">
        <v>415</v>
      </c>
      <c r="S68" s="422" t="s">
        <v>416</v>
      </c>
      <c r="T68" s="423">
        <v>43799</v>
      </c>
      <c r="U68" s="709">
        <v>5000</v>
      </c>
      <c r="V68" s="422">
        <v>6.6</v>
      </c>
      <c r="W68" s="710">
        <v>8.3000000000000007</v>
      </c>
      <c r="X68" s="709">
        <v>7950</v>
      </c>
      <c r="Y68" s="422">
        <v>140</v>
      </c>
      <c r="Z68" s="646">
        <f>(0.34848*((754.8+754.9)/2)-0.009*((42.9+43.9)/2)*EXP(0.0612*((18.6+18.6)/2)))/(273.15+((18.6+18.6)/2))</f>
        <v>0.89744939970665871</v>
      </c>
      <c r="AA68" s="711" t="s">
        <v>418</v>
      </c>
      <c r="AP68" s="197"/>
      <c r="AQ68" s="199"/>
      <c r="AR68" s="197"/>
      <c r="AS68" s="197"/>
      <c r="AT68" s="197"/>
      <c r="AU68" s="197"/>
      <c r="AV68" s="197"/>
      <c r="AW68" s="197"/>
      <c r="AX68" s="197"/>
      <c r="AY68" s="197"/>
      <c r="AZ68" s="197"/>
    </row>
    <row r="69" spans="1:52" ht="30" customHeight="1" x14ac:dyDescent="0.25">
      <c r="A69" s="203"/>
      <c r="B69" s="203"/>
      <c r="C69" s="203"/>
      <c r="D69" s="203"/>
      <c r="E69" s="203"/>
      <c r="F69" s="203"/>
      <c r="G69" s="203"/>
      <c r="H69" s="203"/>
      <c r="I69" s="203"/>
      <c r="J69" s="203"/>
      <c r="K69" s="203"/>
      <c r="L69" s="203"/>
      <c r="N69" s="1006" t="s">
        <v>479</v>
      </c>
      <c r="O69" s="1007" t="s">
        <v>106</v>
      </c>
      <c r="P69" s="1007" t="s">
        <v>480</v>
      </c>
      <c r="Q69" s="1007" t="s">
        <v>481</v>
      </c>
      <c r="R69" s="1007" t="s">
        <v>104</v>
      </c>
      <c r="S69" s="1007">
        <v>1392</v>
      </c>
      <c r="T69" s="1008">
        <v>43228</v>
      </c>
      <c r="U69" s="1007">
        <v>1</v>
      </c>
      <c r="V69" s="1007">
        <v>0.04</v>
      </c>
      <c r="W69" s="1009">
        <v>3.3000000000000002E-2</v>
      </c>
      <c r="X69" s="999">
        <v>7950</v>
      </c>
      <c r="Y69" s="1007">
        <v>140</v>
      </c>
      <c r="Z69" s="1003">
        <f>(0.34848*((751.2+755.7)/2)-0.009*((48.4+57.9)/2)*EXP(0.0612*((19.5+20.7)/2)))/(273.15+((19.5+20.7)/2))</f>
        <v>0.88977157529109774</v>
      </c>
      <c r="AA69" s="1010" t="s">
        <v>498</v>
      </c>
      <c r="AP69" s="197"/>
      <c r="AQ69" s="199"/>
      <c r="AR69" s="197"/>
      <c r="AS69" s="197"/>
      <c r="AT69" s="197"/>
      <c r="AU69" s="197"/>
      <c r="AV69" s="197"/>
      <c r="AW69" s="197"/>
      <c r="AX69" s="197"/>
      <c r="AY69" s="197"/>
      <c r="AZ69" s="197"/>
    </row>
    <row r="70" spans="1:52" ht="30" customHeight="1" x14ac:dyDescent="0.25">
      <c r="A70" s="203"/>
      <c r="B70" s="203"/>
      <c r="C70" s="203"/>
      <c r="D70" s="203"/>
      <c r="E70" s="203"/>
      <c r="F70" s="203"/>
      <c r="G70" s="203"/>
      <c r="H70" s="203"/>
      <c r="I70" s="203"/>
      <c r="J70" s="203"/>
      <c r="K70" s="203"/>
      <c r="L70" s="203"/>
      <c r="N70" s="926" t="s">
        <v>482</v>
      </c>
      <c r="O70" s="919" t="s">
        <v>106</v>
      </c>
      <c r="P70" s="919" t="s">
        <v>480</v>
      </c>
      <c r="Q70" s="919" t="s">
        <v>481</v>
      </c>
      <c r="R70" s="919" t="s">
        <v>104</v>
      </c>
      <c r="S70" s="919">
        <v>1392</v>
      </c>
      <c r="T70" s="994">
        <v>43228</v>
      </c>
      <c r="U70" s="919">
        <v>2</v>
      </c>
      <c r="V70" s="919">
        <v>0.04</v>
      </c>
      <c r="W70" s="919">
        <v>0.04</v>
      </c>
      <c r="X70" s="999">
        <v>7950</v>
      </c>
      <c r="Y70" s="919">
        <v>140</v>
      </c>
      <c r="Z70" s="1003">
        <f>(0.34848*((751.2+755.7)/2)-0.009*((48.4+57.9)/2)*EXP(0.0612*((19.5+20.7)/2)))/(273.15+((19.5+20.7)/2))</f>
        <v>0.88977157529109774</v>
      </c>
      <c r="AA70" s="997" t="s">
        <v>498</v>
      </c>
      <c r="AP70" s="197"/>
      <c r="AQ70" s="199"/>
      <c r="AR70" s="197"/>
      <c r="AS70" s="197"/>
      <c r="AT70" s="197"/>
      <c r="AU70" s="197"/>
      <c r="AV70" s="197"/>
      <c r="AW70" s="197"/>
      <c r="AX70" s="197"/>
      <c r="AY70" s="197"/>
      <c r="AZ70" s="197"/>
    </row>
    <row r="71" spans="1:52" ht="30" customHeight="1" x14ac:dyDescent="0.25">
      <c r="A71" s="203"/>
      <c r="B71" s="203"/>
      <c r="C71" s="203"/>
      <c r="D71" s="203"/>
      <c r="E71" s="203"/>
      <c r="F71" s="203"/>
      <c r="G71" s="203"/>
      <c r="H71" s="203"/>
      <c r="I71" s="203"/>
      <c r="J71" s="203"/>
      <c r="K71" s="203"/>
      <c r="L71" s="203"/>
      <c r="N71" s="926" t="s">
        <v>483</v>
      </c>
      <c r="O71" s="919" t="s">
        <v>106</v>
      </c>
      <c r="P71" s="919" t="s">
        <v>480</v>
      </c>
      <c r="Q71" s="919" t="s">
        <v>481</v>
      </c>
      <c r="R71" s="919" t="s">
        <v>484</v>
      </c>
      <c r="S71" s="919">
        <v>1392</v>
      </c>
      <c r="T71" s="994">
        <v>43228</v>
      </c>
      <c r="U71" s="919">
        <v>2</v>
      </c>
      <c r="V71" s="919">
        <v>0.05</v>
      </c>
      <c r="W71" s="919">
        <v>0.04</v>
      </c>
      <c r="X71" s="999">
        <v>7950</v>
      </c>
      <c r="Y71" s="919">
        <v>140</v>
      </c>
      <c r="Z71" s="1003">
        <f t="shared" ref="Z71:Z84" si="16">(0.34848*((751.2+755.7)/2)-0.009*((48.4+57.9)/2)*EXP(0.0612*((19.5+20.7)/2)))/(273.15+((19.5+20.7)/2))</f>
        <v>0.88977157529109774</v>
      </c>
      <c r="AA71" s="997" t="s">
        <v>498</v>
      </c>
      <c r="AP71" s="197"/>
      <c r="AQ71" s="199"/>
      <c r="AR71" s="197"/>
      <c r="AS71" s="197"/>
      <c r="AT71" s="197"/>
      <c r="AU71" s="197"/>
      <c r="AV71" s="197"/>
      <c r="AW71" s="197"/>
      <c r="AX71" s="197"/>
      <c r="AY71" s="197"/>
      <c r="AZ71" s="197"/>
    </row>
    <row r="72" spans="1:52" ht="30" customHeight="1" x14ac:dyDescent="0.25">
      <c r="A72" s="203"/>
      <c r="B72" s="203"/>
      <c r="C72" s="203"/>
      <c r="D72" s="203"/>
      <c r="E72" s="203"/>
      <c r="F72" s="203"/>
      <c r="G72" s="203"/>
      <c r="H72" s="203"/>
      <c r="I72" s="203"/>
      <c r="J72" s="203"/>
      <c r="K72" s="203"/>
      <c r="L72" s="203"/>
      <c r="N72" s="926" t="s">
        <v>485</v>
      </c>
      <c r="O72" s="919" t="s">
        <v>106</v>
      </c>
      <c r="P72" s="919" t="s">
        <v>480</v>
      </c>
      <c r="Q72" s="919" t="s">
        <v>481</v>
      </c>
      <c r="R72" s="919" t="s">
        <v>104</v>
      </c>
      <c r="S72" s="919">
        <v>1392</v>
      </c>
      <c r="T72" s="994">
        <v>43228</v>
      </c>
      <c r="U72" s="919">
        <v>5</v>
      </c>
      <c r="V72" s="919">
        <v>7.0000000000000007E-2</v>
      </c>
      <c r="W72" s="998">
        <v>5.2999999999999999E-2</v>
      </c>
      <c r="X72" s="999">
        <v>7840</v>
      </c>
      <c r="Y72" s="919">
        <v>140</v>
      </c>
      <c r="Z72" s="1003">
        <f t="shared" si="16"/>
        <v>0.88977157529109774</v>
      </c>
      <c r="AA72" s="997" t="s">
        <v>498</v>
      </c>
      <c r="AP72" s="197"/>
      <c r="AQ72" s="199"/>
      <c r="AR72" s="197"/>
      <c r="AS72" s="197"/>
      <c r="AT72" s="197"/>
      <c r="AU72" s="197"/>
      <c r="AV72" s="197"/>
      <c r="AW72" s="197"/>
      <c r="AX72" s="197"/>
      <c r="AY72" s="197"/>
      <c r="AZ72" s="197"/>
    </row>
    <row r="73" spans="1:52" ht="30" customHeight="1" x14ac:dyDescent="0.25">
      <c r="A73" s="203"/>
      <c r="B73" s="203"/>
      <c r="C73" s="203"/>
      <c r="D73" s="203"/>
      <c r="E73" s="203"/>
      <c r="F73" s="203"/>
      <c r="G73" s="203"/>
      <c r="H73" s="203"/>
      <c r="I73" s="203"/>
      <c r="J73" s="203"/>
      <c r="K73" s="203"/>
      <c r="L73" s="203"/>
      <c r="N73" s="926" t="s">
        <v>486</v>
      </c>
      <c r="O73" s="919" t="s">
        <v>106</v>
      </c>
      <c r="P73" s="919" t="s">
        <v>480</v>
      </c>
      <c r="Q73" s="919" t="s">
        <v>481</v>
      </c>
      <c r="R73" s="919" t="s">
        <v>104</v>
      </c>
      <c r="S73" s="919">
        <v>1392</v>
      </c>
      <c r="T73" s="994">
        <v>43228</v>
      </c>
      <c r="U73" s="919">
        <v>10</v>
      </c>
      <c r="V73" s="919">
        <v>0.09</v>
      </c>
      <c r="W73" s="919">
        <v>0.06</v>
      </c>
      <c r="X73" s="999">
        <v>7840</v>
      </c>
      <c r="Y73" s="919">
        <v>140</v>
      </c>
      <c r="Z73" s="1003">
        <f t="shared" si="16"/>
        <v>0.88977157529109774</v>
      </c>
      <c r="AA73" s="997" t="s">
        <v>498</v>
      </c>
      <c r="AP73" s="197"/>
      <c r="AQ73" s="199"/>
      <c r="AR73" s="197"/>
      <c r="AS73" s="197"/>
      <c r="AT73" s="197"/>
      <c r="AU73" s="197"/>
      <c r="AV73" s="197"/>
      <c r="AW73" s="197"/>
      <c r="AX73" s="197"/>
      <c r="AY73" s="197"/>
      <c r="AZ73" s="197"/>
    </row>
    <row r="74" spans="1:52" ht="30" customHeight="1" x14ac:dyDescent="0.25">
      <c r="A74" s="203"/>
      <c r="B74" s="203"/>
      <c r="C74" s="203"/>
      <c r="D74" s="203"/>
      <c r="E74" s="203"/>
      <c r="F74" s="203"/>
      <c r="G74" s="203"/>
      <c r="H74" s="203"/>
      <c r="I74" s="203"/>
      <c r="J74" s="203"/>
      <c r="K74" s="203"/>
      <c r="L74" s="203"/>
      <c r="N74" s="926" t="s">
        <v>487</v>
      </c>
      <c r="O74" s="919" t="s">
        <v>106</v>
      </c>
      <c r="P74" s="919" t="s">
        <v>480</v>
      </c>
      <c r="Q74" s="919" t="s">
        <v>481</v>
      </c>
      <c r="R74" s="919" t="s">
        <v>104</v>
      </c>
      <c r="S74" s="919">
        <v>1392</v>
      </c>
      <c r="T74" s="994">
        <v>43228</v>
      </c>
      <c r="U74" s="919">
        <v>20</v>
      </c>
      <c r="V74" s="919">
        <v>0.11</v>
      </c>
      <c r="W74" s="998">
        <v>8.3000000000000004E-2</v>
      </c>
      <c r="X74" s="999">
        <v>7840</v>
      </c>
      <c r="Y74" s="919">
        <v>140</v>
      </c>
      <c r="Z74" s="1003">
        <f t="shared" si="16"/>
        <v>0.88977157529109774</v>
      </c>
      <c r="AA74" s="997" t="s">
        <v>498</v>
      </c>
      <c r="AP74" s="197"/>
      <c r="AQ74" s="199"/>
      <c r="AR74" s="197"/>
      <c r="AS74" s="197"/>
      <c r="AT74" s="197"/>
      <c r="AU74" s="197"/>
      <c r="AV74" s="197"/>
      <c r="AW74" s="197"/>
      <c r="AX74" s="197"/>
      <c r="AY74" s="197"/>
      <c r="AZ74" s="197"/>
    </row>
    <row r="75" spans="1:52" ht="30" customHeight="1" x14ac:dyDescent="0.25">
      <c r="A75" s="203"/>
      <c r="B75" s="203"/>
      <c r="C75" s="203"/>
      <c r="D75" s="203"/>
      <c r="E75" s="203"/>
      <c r="F75" s="203"/>
      <c r="G75" s="203"/>
      <c r="H75" s="203"/>
      <c r="I75" s="203"/>
      <c r="J75" s="203"/>
      <c r="K75" s="203"/>
      <c r="L75" s="203"/>
      <c r="N75" s="926" t="s">
        <v>488</v>
      </c>
      <c r="O75" s="919" t="s">
        <v>106</v>
      </c>
      <c r="P75" s="919" t="s">
        <v>480</v>
      </c>
      <c r="Q75" s="919" t="s">
        <v>481</v>
      </c>
      <c r="R75" s="919" t="s">
        <v>484</v>
      </c>
      <c r="S75" s="919">
        <v>1392</v>
      </c>
      <c r="T75" s="994">
        <v>43228</v>
      </c>
      <c r="U75" s="919">
        <v>20</v>
      </c>
      <c r="V75" s="919">
        <v>0.1</v>
      </c>
      <c r="W75" s="998">
        <v>8.3000000000000004E-2</v>
      </c>
      <c r="X75" s="999">
        <v>7840</v>
      </c>
      <c r="Y75" s="919">
        <v>140</v>
      </c>
      <c r="Z75" s="1003">
        <f t="shared" si="16"/>
        <v>0.88977157529109774</v>
      </c>
      <c r="AA75" s="997" t="s">
        <v>498</v>
      </c>
      <c r="AP75" s="197"/>
      <c r="AQ75" s="199"/>
      <c r="AR75" s="197"/>
      <c r="AS75" s="197"/>
      <c r="AT75" s="197"/>
      <c r="AU75" s="197"/>
      <c r="AV75" s="197"/>
      <c r="AW75" s="197"/>
      <c r="AX75" s="197"/>
      <c r="AY75" s="197"/>
      <c r="AZ75" s="197"/>
    </row>
    <row r="76" spans="1:52" ht="30" customHeight="1" x14ac:dyDescent="0.25">
      <c r="A76" s="203"/>
      <c r="B76" s="203"/>
      <c r="C76" s="203"/>
      <c r="D76" s="203"/>
      <c r="E76" s="203"/>
      <c r="F76" s="203"/>
      <c r="G76" s="203"/>
      <c r="H76" s="203"/>
      <c r="I76" s="203"/>
      <c r="J76" s="203"/>
      <c r="K76" s="203"/>
      <c r="L76" s="203"/>
      <c r="N76" s="926" t="s">
        <v>489</v>
      </c>
      <c r="O76" s="919" t="s">
        <v>106</v>
      </c>
      <c r="P76" s="919" t="s">
        <v>480</v>
      </c>
      <c r="Q76" s="919" t="s">
        <v>481</v>
      </c>
      <c r="R76" s="919" t="s">
        <v>104</v>
      </c>
      <c r="S76" s="919">
        <v>1392</v>
      </c>
      <c r="T76" s="994">
        <v>43228</v>
      </c>
      <c r="U76" s="919">
        <v>50</v>
      </c>
      <c r="V76" s="919">
        <v>0.1</v>
      </c>
      <c r="W76" s="998">
        <v>0.1</v>
      </c>
      <c r="X76" s="999">
        <v>7840</v>
      </c>
      <c r="Y76" s="919">
        <v>140</v>
      </c>
      <c r="Z76" s="1003">
        <f t="shared" si="16"/>
        <v>0.88977157529109774</v>
      </c>
      <c r="AA76" s="997" t="s">
        <v>498</v>
      </c>
      <c r="AP76" s="197"/>
      <c r="AQ76" s="199"/>
      <c r="AR76" s="197"/>
      <c r="AS76" s="197"/>
      <c r="AT76" s="197"/>
      <c r="AU76" s="197"/>
      <c r="AV76" s="197"/>
      <c r="AW76" s="197"/>
      <c r="AX76" s="197"/>
      <c r="AY76" s="197"/>
      <c r="AZ76" s="197"/>
    </row>
    <row r="77" spans="1:52" ht="30" customHeight="1" x14ac:dyDescent="0.25">
      <c r="A77" s="203"/>
      <c r="B77" s="203"/>
      <c r="C77" s="203"/>
      <c r="D77" s="203"/>
      <c r="E77" s="203"/>
      <c r="F77" s="203"/>
      <c r="G77" s="203"/>
      <c r="H77" s="203"/>
      <c r="I77" s="203"/>
      <c r="J77" s="203"/>
      <c r="K77" s="203"/>
      <c r="L77" s="203"/>
      <c r="N77" s="926" t="s">
        <v>490</v>
      </c>
      <c r="O77" s="919" t="s">
        <v>106</v>
      </c>
      <c r="P77" s="919" t="s">
        <v>480</v>
      </c>
      <c r="Q77" s="919" t="s">
        <v>481</v>
      </c>
      <c r="R77" s="919" t="s">
        <v>104</v>
      </c>
      <c r="S77" s="919">
        <v>1392</v>
      </c>
      <c r="T77" s="994">
        <v>43228</v>
      </c>
      <c r="U77" s="919">
        <v>100</v>
      </c>
      <c r="V77" s="919">
        <v>0.12</v>
      </c>
      <c r="W77" s="919">
        <v>0.16</v>
      </c>
      <c r="X77" s="999">
        <v>7840</v>
      </c>
      <c r="Y77" s="919">
        <v>140</v>
      </c>
      <c r="Z77" s="1003">
        <f t="shared" si="16"/>
        <v>0.88977157529109774</v>
      </c>
      <c r="AA77" s="997" t="s">
        <v>498</v>
      </c>
      <c r="AP77" s="197"/>
      <c r="AQ77" s="199"/>
      <c r="AR77" s="197"/>
      <c r="AS77" s="197"/>
      <c r="AT77" s="197"/>
      <c r="AU77" s="197"/>
      <c r="AV77" s="197"/>
      <c r="AW77" s="197"/>
      <c r="AX77" s="197"/>
      <c r="AY77" s="197"/>
      <c r="AZ77" s="197"/>
    </row>
    <row r="78" spans="1:52" ht="30" customHeight="1" x14ac:dyDescent="0.25">
      <c r="A78" s="203"/>
      <c r="B78" s="203"/>
      <c r="C78" s="203"/>
      <c r="D78" s="203"/>
      <c r="E78" s="203"/>
      <c r="F78" s="203"/>
      <c r="G78" s="203"/>
      <c r="H78" s="203"/>
      <c r="I78" s="203"/>
      <c r="J78" s="203"/>
      <c r="K78" s="203"/>
      <c r="L78" s="203"/>
      <c r="N78" s="926" t="s">
        <v>491</v>
      </c>
      <c r="O78" s="919" t="s">
        <v>106</v>
      </c>
      <c r="P78" s="919" t="s">
        <v>480</v>
      </c>
      <c r="Q78" s="919" t="s">
        <v>481</v>
      </c>
      <c r="R78" s="919" t="s">
        <v>104</v>
      </c>
      <c r="S78" s="919">
        <v>1392</v>
      </c>
      <c r="T78" s="994">
        <v>43228</v>
      </c>
      <c r="U78" s="919">
        <v>200</v>
      </c>
      <c r="V78" s="919">
        <v>0.3</v>
      </c>
      <c r="W78" s="919">
        <v>0.33</v>
      </c>
      <c r="X78" s="999">
        <v>7840</v>
      </c>
      <c r="Y78" s="919">
        <v>140</v>
      </c>
      <c r="Z78" s="1003">
        <f t="shared" si="16"/>
        <v>0.88977157529109774</v>
      </c>
      <c r="AA78" s="997" t="s">
        <v>498</v>
      </c>
      <c r="AP78" s="197"/>
      <c r="AQ78" s="199"/>
      <c r="AR78" s="197"/>
      <c r="AS78" s="197"/>
      <c r="AT78" s="197"/>
      <c r="AU78" s="197"/>
      <c r="AV78" s="197"/>
      <c r="AW78" s="197"/>
      <c r="AX78" s="197"/>
      <c r="AY78" s="197"/>
      <c r="AZ78" s="197"/>
    </row>
    <row r="79" spans="1:52" ht="30" customHeight="1" x14ac:dyDescent="0.25">
      <c r="A79" s="203"/>
      <c r="B79" s="203"/>
      <c r="C79" s="203"/>
      <c r="D79" s="203"/>
      <c r="E79" s="203"/>
      <c r="F79" s="203"/>
      <c r="G79" s="203"/>
      <c r="H79" s="203"/>
      <c r="I79" s="203"/>
      <c r="J79" s="203"/>
      <c r="K79" s="203"/>
      <c r="L79" s="203"/>
      <c r="N79" s="975" t="s">
        <v>492</v>
      </c>
      <c r="O79" s="919" t="s">
        <v>106</v>
      </c>
      <c r="P79" s="919" t="s">
        <v>480</v>
      </c>
      <c r="Q79" s="919" t="s">
        <v>481</v>
      </c>
      <c r="R79" s="919" t="s">
        <v>484</v>
      </c>
      <c r="S79" s="919">
        <v>1392</v>
      </c>
      <c r="T79" s="994">
        <v>43228</v>
      </c>
      <c r="U79" s="919">
        <v>200</v>
      </c>
      <c r="V79" s="919">
        <v>0.4</v>
      </c>
      <c r="W79" s="919">
        <v>0.33</v>
      </c>
      <c r="X79" s="999">
        <v>7840</v>
      </c>
      <c r="Y79" s="919">
        <v>140</v>
      </c>
      <c r="Z79" s="1003">
        <f t="shared" si="16"/>
        <v>0.88977157529109774</v>
      </c>
      <c r="AA79" s="997" t="s">
        <v>498</v>
      </c>
      <c r="AP79" s="197"/>
      <c r="AQ79" s="199"/>
      <c r="AR79" s="197"/>
      <c r="AS79" s="197"/>
      <c r="AT79" s="197"/>
      <c r="AU79" s="197"/>
      <c r="AV79" s="197"/>
      <c r="AW79" s="197"/>
      <c r="AX79" s="197"/>
      <c r="AY79" s="197"/>
      <c r="AZ79" s="197"/>
    </row>
    <row r="80" spans="1:52" ht="30" customHeight="1" x14ac:dyDescent="0.25">
      <c r="A80" s="203"/>
      <c r="B80" s="203"/>
      <c r="C80" s="203"/>
      <c r="D80" s="203"/>
      <c r="E80" s="203"/>
      <c r="F80" s="203"/>
      <c r="G80" s="203"/>
      <c r="H80" s="203"/>
      <c r="I80" s="203"/>
      <c r="J80" s="203"/>
      <c r="K80" s="203"/>
      <c r="L80" s="203"/>
      <c r="N80" s="926" t="s">
        <v>493</v>
      </c>
      <c r="O80" s="919" t="s">
        <v>106</v>
      </c>
      <c r="P80" s="919" t="s">
        <v>480</v>
      </c>
      <c r="Q80" s="919" t="s">
        <v>481</v>
      </c>
      <c r="R80" s="919" t="s">
        <v>104</v>
      </c>
      <c r="S80" s="919">
        <v>1392</v>
      </c>
      <c r="T80" s="994">
        <v>43228</v>
      </c>
      <c r="U80" s="919">
        <v>500</v>
      </c>
      <c r="V80" s="919">
        <v>0.9</v>
      </c>
      <c r="W80" s="919">
        <v>0.83</v>
      </c>
      <c r="X80" s="999">
        <v>7840</v>
      </c>
      <c r="Y80" s="919">
        <v>140</v>
      </c>
      <c r="Z80" s="1003">
        <f t="shared" si="16"/>
        <v>0.88977157529109774</v>
      </c>
      <c r="AA80" s="997" t="s">
        <v>498</v>
      </c>
      <c r="AP80" s="197"/>
      <c r="AQ80" s="199"/>
      <c r="AR80" s="197"/>
      <c r="AS80" s="197"/>
      <c r="AT80" s="197"/>
      <c r="AU80" s="197"/>
      <c r="AV80" s="197"/>
      <c r="AW80" s="197"/>
      <c r="AX80" s="197"/>
      <c r="AY80" s="197"/>
      <c r="AZ80" s="197"/>
    </row>
    <row r="81" spans="1:52" ht="30" customHeight="1" x14ac:dyDescent="0.25">
      <c r="A81" s="203"/>
      <c r="B81" s="203"/>
      <c r="C81" s="203"/>
      <c r="D81" s="203"/>
      <c r="E81" s="203"/>
      <c r="F81" s="203"/>
      <c r="G81" s="203"/>
      <c r="H81" s="203"/>
      <c r="I81" s="203"/>
      <c r="J81" s="203"/>
      <c r="K81" s="203"/>
      <c r="L81" s="203"/>
      <c r="N81" s="926" t="s">
        <v>494</v>
      </c>
      <c r="O81" s="919" t="s">
        <v>106</v>
      </c>
      <c r="P81" s="919" t="s">
        <v>480</v>
      </c>
      <c r="Q81" s="919" t="s">
        <v>481</v>
      </c>
      <c r="R81" s="919" t="s">
        <v>104</v>
      </c>
      <c r="S81" s="919">
        <v>1392</v>
      </c>
      <c r="T81" s="994">
        <v>43228</v>
      </c>
      <c r="U81" s="919">
        <v>1000</v>
      </c>
      <c r="V81" s="919">
        <v>-0.5</v>
      </c>
      <c r="W81" s="919">
        <v>1.6</v>
      </c>
      <c r="X81" s="999">
        <v>7840</v>
      </c>
      <c r="Y81" s="919">
        <v>140</v>
      </c>
      <c r="Z81" s="1003">
        <f t="shared" si="16"/>
        <v>0.88977157529109774</v>
      </c>
      <c r="AA81" s="997" t="s">
        <v>498</v>
      </c>
      <c r="AP81" s="197"/>
      <c r="AQ81" s="199"/>
      <c r="AR81" s="197"/>
      <c r="AS81" s="197"/>
      <c r="AT81" s="197"/>
      <c r="AU81" s="197"/>
      <c r="AV81" s="197"/>
      <c r="AW81" s="197"/>
      <c r="AX81" s="197"/>
      <c r="AY81" s="197"/>
      <c r="AZ81" s="197"/>
    </row>
    <row r="82" spans="1:52" ht="30" customHeight="1" x14ac:dyDescent="0.25">
      <c r="A82" s="203"/>
      <c r="B82" s="203"/>
      <c r="C82" s="203"/>
      <c r="D82" s="203"/>
      <c r="E82" s="203"/>
      <c r="F82" s="203"/>
      <c r="G82" s="203"/>
      <c r="H82" s="203"/>
      <c r="I82" s="203"/>
      <c r="J82" s="203"/>
      <c r="K82" s="203"/>
      <c r="L82" s="203"/>
      <c r="N82" s="926" t="s">
        <v>495</v>
      </c>
      <c r="O82" s="919" t="s">
        <v>106</v>
      </c>
      <c r="P82" s="919" t="s">
        <v>480</v>
      </c>
      <c r="Q82" s="919" t="s">
        <v>481</v>
      </c>
      <c r="R82" s="919" t="s">
        <v>104</v>
      </c>
      <c r="S82" s="919">
        <v>1392</v>
      </c>
      <c r="T82" s="994">
        <v>43228</v>
      </c>
      <c r="U82" s="919">
        <v>2000</v>
      </c>
      <c r="V82" s="919">
        <v>3.1</v>
      </c>
      <c r="W82" s="922">
        <v>3</v>
      </c>
      <c r="X82" s="999">
        <v>7840</v>
      </c>
      <c r="Y82" s="919">
        <v>140</v>
      </c>
      <c r="Z82" s="1003">
        <f t="shared" si="16"/>
        <v>0.88977157529109774</v>
      </c>
      <c r="AA82" s="997" t="s">
        <v>498</v>
      </c>
      <c r="AP82" s="197"/>
      <c r="AQ82" s="199"/>
      <c r="AR82" s="197"/>
      <c r="AS82" s="197"/>
      <c r="AT82" s="197"/>
      <c r="AU82" s="197"/>
      <c r="AV82" s="197"/>
      <c r="AW82" s="197"/>
      <c r="AX82" s="197"/>
      <c r="AY82" s="197"/>
      <c r="AZ82" s="197"/>
    </row>
    <row r="83" spans="1:52" ht="30" customHeight="1" x14ac:dyDescent="0.25">
      <c r="A83" s="203"/>
      <c r="B83" s="203"/>
      <c r="C83" s="203"/>
      <c r="D83" s="203"/>
      <c r="E83" s="203"/>
      <c r="F83" s="203"/>
      <c r="G83" s="203"/>
      <c r="H83" s="203"/>
      <c r="I83" s="203"/>
      <c r="J83" s="203"/>
      <c r="K83" s="203"/>
      <c r="L83" s="203"/>
      <c r="N83" s="975" t="s">
        <v>496</v>
      </c>
      <c r="O83" s="919" t="s">
        <v>106</v>
      </c>
      <c r="P83" s="919" t="s">
        <v>480</v>
      </c>
      <c r="Q83" s="919" t="s">
        <v>481</v>
      </c>
      <c r="R83" s="919" t="s">
        <v>484</v>
      </c>
      <c r="S83" s="919">
        <v>1392</v>
      </c>
      <c r="T83" s="994">
        <v>43228</v>
      </c>
      <c r="U83" s="919">
        <v>2000</v>
      </c>
      <c r="V83" s="919">
        <v>3.2</v>
      </c>
      <c r="W83" s="922">
        <v>3</v>
      </c>
      <c r="X83" s="999">
        <v>7840</v>
      </c>
      <c r="Y83" s="919">
        <v>140</v>
      </c>
      <c r="Z83" s="1003">
        <f t="shared" si="16"/>
        <v>0.88977157529109774</v>
      </c>
      <c r="AA83" s="997" t="s">
        <v>498</v>
      </c>
      <c r="AP83" s="197"/>
      <c r="AQ83" s="199"/>
      <c r="AR83" s="197"/>
      <c r="AS83" s="197"/>
      <c r="AT83" s="197"/>
      <c r="AU83" s="197"/>
      <c r="AV83" s="197"/>
      <c r="AW83" s="197"/>
      <c r="AX83" s="197"/>
      <c r="AY83" s="197"/>
      <c r="AZ83" s="197"/>
    </row>
    <row r="84" spans="1:52" ht="30" customHeight="1" x14ac:dyDescent="0.25">
      <c r="A84" s="203"/>
      <c r="B84" s="203"/>
      <c r="C84" s="203"/>
      <c r="D84" s="203"/>
      <c r="E84" s="203"/>
      <c r="F84" s="203"/>
      <c r="G84" s="203"/>
      <c r="H84" s="203"/>
      <c r="I84" s="203"/>
      <c r="J84" s="203"/>
      <c r="K84" s="203"/>
      <c r="L84" s="203"/>
      <c r="N84" s="926" t="s">
        <v>497</v>
      </c>
      <c r="O84" s="919" t="s">
        <v>106</v>
      </c>
      <c r="P84" s="919" t="s">
        <v>480</v>
      </c>
      <c r="Q84" s="919" t="s">
        <v>481</v>
      </c>
      <c r="R84" s="919" t="s">
        <v>104</v>
      </c>
      <c r="S84" s="919">
        <v>1392</v>
      </c>
      <c r="T84" s="994">
        <v>43228</v>
      </c>
      <c r="U84" s="919">
        <v>5000</v>
      </c>
      <c r="V84" s="919">
        <v>7.9</v>
      </c>
      <c r="W84" s="922">
        <v>8</v>
      </c>
      <c r="X84" s="919">
        <v>7840</v>
      </c>
      <c r="Y84" s="919">
        <v>140</v>
      </c>
      <c r="Z84" s="1003">
        <f t="shared" si="16"/>
        <v>0.88977157529109774</v>
      </c>
      <c r="AA84" s="997" t="s">
        <v>498</v>
      </c>
      <c r="AP84" s="197"/>
      <c r="AQ84" s="199"/>
      <c r="AR84" s="197"/>
      <c r="AS84" s="197"/>
      <c r="AT84" s="197"/>
      <c r="AU84" s="197"/>
      <c r="AV84" s="197"/>
      <c r="AW84" s="197"/>
      <c r="AX84" s="197"/>
      <c r="AY84" s="197"/>
      <c r="AZ84" s="197"/>
    </row>
    <row r="85" spans="1:52" ht="30" customHeight="1" x14ac:dyDescent="0.25">
      <c r="A85" s="203"/>
      <c r="B85" s="203"/>
      <c r="C85" s="203"/>
      <c r="D85" s="203"/>
      <c r="E85" s="203"/>
      <c r="F85" s="203"/>
      <c r="G85" s="203"/>
      <c r="H85" s="203"/>
      <c r="I85" s="203"/>
      <c r="J85" s="203"/>
      <c r="K85" s="203"/>
      <c r="L85" s="203"/>
      <c r="N85" s="975"/>
      <c r="O85" s="919"/>
      <c r="P85" s="919"/>
      <c r="Q85" s="919"/>
      <c r="R85" s="919"/>
      <c r="S85" s="919"/>
      <c r="T85" s="994"/>
      <c r="U85" s="995"/>
      <c r="V85" s="919"/>
      <c r="W85" s="922"/>
      <c r="X85" s="995"/>
      <c r="Y85" s="919"/>
      <c r="Z85" s="996"/>
      <c r="AA85" s="997"/>
      <c r="AP85" s="197"/>
      <c r="AQ85" s="199"/>
      <c r="AR85" s="197"/>
      <c r="AS85" s="197"/>
      <c r="AT85" s="197"/>
      <c r="AU85" s="197"/>
      <c r="AV85" s="197"/>
      <c r="AW85" s="197"/>
      <c r="AX85" s="197"/>
      <c r="AY85" s="197"/>
      <c r="AZ85" s="197"/>
    </row>
    <row r="86" spans="1:52" ht="30" customHeight="1" x14ac:dyDescent="0.25">
      <c r="A86" s="203"/>
      <c r="B86" s="203"/>
      <c r="C86" s="203"/>
      <c r="D86" s="203"/>
      <c r="E86" s="203"/>
      <c r="F86" s="203"/>
      <c r="G86" s="203"/>
      <c r="H86" s="203"/>
      <c r="I86" s="203"/>
      <c r="J86" s="203"/>
      <c r="K86" s="203"/>
      <c r="L86" s="203"/>
      <c r="N86" s="975"/>
      <c r="O86" s="919"/>
      <c r="P86" s="919"/>
      <c r="Q86" s="919"/>
      <c r="R86" s="919"/>
      <c r="S86" s="919"/>
      <c r="T86" s="994"/>
      <c r="U86" s="995"/>
      <c r="V86" s="919"/>
      <c r="W86" s="922"/>
      <c r="X86" s="995"/>
      <c r="Y86" s="919"/>
      <c r="Z86" s="996"/>
      <c r="AA86" s="997"/>
      <c r="AP86" s="197"/>
      <c r="AQ86" s="199"/>
      <c r="AR86" s="197"/>
      <c r="AS86" s="197"/>
      <c r="AT86" s="197"/>
      <c r="AU86" s="197"/>
      <c r="AV86" s="197"/>
      <c r="AW86" s="197"/>
      <c r="AX86" s="197"/>
      <c r="AY86" s="197"/>
      <c r="AZ86" s="197"/>
    </row>
    <row r="87" spans="1:52" ht="30" customHeight="1" x14ac:dyDescent="0.25">
      <c r="A87" s="203"/>
      <c r="B87" s="203"/>
      <c r="C87" s="203"/>
      <c r="D87" s="203"/>
      <c r="E87" s="203"/>
      <c r="F87" s="203"/>
      <c r="G87" s="203"/>
      <c r="H87" s="203"/>
      <c r="I87" s="203"/>
      <c r="J87" s="203"/>
      <c r="K87" s="203"/>
      <c r="L87" s="203"/>
      <c r="N87" s="975"/>
      <c r="O87" s="919"/>
      <c r="P87" s="919"/>
      <c r="Q87" s="919"/>
      <c r="R87" s="919"/>
      <c r="S87" s="919"/>
      <c r="T87" s="994"/>
      <c r="U87" s="995"/>
      <c r="V87" s="919"/>
      <c r="W87" s="922"/>
      <c r="X87" s="995"/>
      <c r="Y87" s="919"/>
      <c r="Z87" s="996"/>
      <c r="AA87" s="997"/>
      <c r="AP87" s="197"/>
      <c r="AQ87" s="199"/>
      <c r="AR87" s="197"/>
      <c r="AS87" s="197"/>
      <c r="AT87" s="197"/>
      <c r="AU87" s="197"/>
      <c r="AV87" s="197"/>
      <c r="AW87" s="197"/>
      <c r="AX87" s="197"/>
      <c r="AY87" s="197"/>
      <c r="AZ87" s="197"/>
    </row>
    <row r="88" spans="1:52" ht="30" customHeight="1" x14ac:dyDescent="0.25">
      <c r="A88" s="203"/>
      <c r="B88" s="203"/>
      <c r="C88" s="203"/>
      <c r="D88" s="203"/>
      <c r="E88" s="203"/>
      <c r="F88" s="203"/>
      <c r="G88" s="203"/>
      <c r="H88" s="203"/>
      <c r="I88" s="203"/>
      <c r="J88" s="203"/>
      <c r="K88" s="203"/>
      <c r="L88" s="203"/>
      <c r="N88" s="975"/>
      <c r="O88" s="919"/>
      <c r="P88" s="919"/>
      <c r="Q88" s="919"/>
      <c r="R88" s="919"/>
      <c r="S88" s="919"/>
      <c r="T88" s="994"/>
      <c r="U88" s="995"/>
      <c r="V88" s="919"/>
      <c r="W88" s="922"/>
      <c r="X88" s="995"/>
      <c r="Y88" s="919"/>
      <c r="Z88" s="996"/>
      <c r="AA88" s="997"/>
      <c r="AP88" s="197"/>
      <c r="AQ88" s="199"/>
      <c r="AR88" s="197"/>
      <c r="AS88" s="197"/>
      <c r="AT88" s="197"/>
      <c r="AU88" s="197"/>
      <c r="AV88" s="197"/>
      <c r="AW88" s="197"/>
      <c r="AX88" s="197"/>
      <c r="AY88" s="197"/>
      <c r="AZ88" s="197"/>
    </row>
    <row r="89" spans="1:52" ht="30" customHeight="1" x14ac:dyDescent="0.25">
      <c r="A89" s="203"/>
      <c r="B89" s="203"/>
      <c r="C89" s="203"/>
      <c r="D89" s="203"/>
      <c r="E89" s="203"/>
      <c r="F89" s="203"/>
      <c r="G89" s="203"/>
      <c r="H89" s="203"/>
      <c r="I89" s="203"/>
      <c r="J89" s="203"/>
      <c r="K89" s="203"/>
      <c r="L89" s="203"/>
      <c r="N89" s="975"/>
      <c r="O89" s="919"/>
      <c r="P89" s="919"/>
      <c r="Q89" s="919"/>
      <c r="R89" s="919"/>
      <c r="S89" s="919"/>
      <c r="T89" s="994"/>
      <c r="U89" s="995"/>
      <c r="V89" s="919"/>
      <c r="W89" s="922"/>
      <c r="X89" s="995"/>
      <c r="Y89" s="919"/>
      <c r="Z89" s="996"/>
      <c r="AA89" s="997"/>
      <c r="AP89" s="197"/>
      <c r="AQ89" s="199"/>
      <c r="AR89" s="197"/>
      <c r="AS89" s="197"/>
      <c r="AT89" s="197"/>
      <c r="AU89" s="197"/>
      <c r="AV89" s="197"/>
      <c r="AW89" s="197"/>
      <c r="AX89" s="197"/>
      <c r="AY89" s="197"/>
      <c r="AZ89" s="197"/>
    </row>
    <row r="90" spans="1:52" ht="30" customHeight="1" x14ac:dyDescent="0.25">
      <c r="A90" s="203"/>
      <c r="B90" s="203"/>
      <c r="C90" s="203"/>
      <c r="D90" s="203"/>
      <c r="E90" s="203"/>
      <c r="F90" s="203"/>
      <c r="G90" s="203"/>
      <c r="H90" s="203"/>
      <c r="I90" s="203"/>
      <c r="J90" s="203"/>
      <c r="K90" s="203"/>
      <c r="L90" s="203"/>
      <c r="N90" s="975"/>
      <c r="O90" s="919"/>
      <c r="P90" s="919"/>
      <c r="Q90" s="919"/>
      <c r="R90" s="919"/>
      <c r="S90" s="919"/>
      <c r="T90" s="994"/>
      <c r="U90" s="995"/>
      <c r="V90" s="919"/>
      <c r="W90" s="922"/>
      <c r="X90" s="995"/>
      <c r="Y90" s="919"/>
      <c r="Z90" s="996"/>
      <c r="AA90" s="997"/>
      <c r="AP90" s="197"/>
      <c r="AQ90" s="199"/>
      <c r="AR90" s="197"/>
      <c r="AS90" s="197"/>
      <c r="AT90" s="197"/>
      <c r="AU90" s="197"/>
      <c r="AV90" s="197"/>
      <c r="AW90" s="197"/>
      <c r="AX90" s="197"/>
      <c r="AY90" s="197"/>
      <c r="AZ90" s="197"/>
    </row>
    <row r="91" spans="1:52" ht="30" customHeight="1" x14ac:dyDescent="0.25">
      <c r="A91" s="203"/>
      <c r="B91" s="203"/>
      <c r="C91" s="203"/>
      <c r="D91" s="203"/>
      <c r="E91" s="203"/>
      <c r="F91" s="203"/>
      <c r="G91" s="203"/>
      <c r="H91" s="203"/>
      <c r="I91" s="203"/>
      <c r="J91" s="203"/>
      <c r="K91" s="203"/>
      <c r="L91" s="203"/>
      <c r="N91" s="975"/>
      <c r="O91" s="919"/>
      <c r="P91" s="919"/>
      <c r="Q91" s="919"/>
      <c r="R91" s="919"/>
      <c r="S91" s="919"/>
      <c r="T91" s="994"/>
      <c r="U91" s="995"/>
      <c r="V91" s="919"/>
      <c r="W91" s="922"/>
      <c r="X91" s="995"/>
      <c r="Y91" s="919"/>
      <c r="Z91" s="996"/>
      <c r="AA91" s="997"/>
      <c r="AP91" s="197"/>
      <c r="AQ91" s="199"/>
      <c r="AR91" s="197"/>
      <c r="AS91" s="197"/>
      <c r="AT91" s="197"/>
      <c r="AU91" s="197"/>
      <c r="AV91" s="197"/>
      <c r="AW91" s="197"/>
      <c r="AX91" s="197"/>
      <c r="AY91" s="197"/>
      <c r="AZ91" s="197"/>
    </row>
    <row r="92" spans="1:52" ht="30" customHeight="1" x14ac:dyDescent="0.25">
      <c r="A92" s="203"/>
      <c r="B92" s="203"/>
      <c r="C92" s="203"/>
      <c r="D92" s="203"/>
      <c r="E92" s="203"/>
      <c r="F92" s="203"/>
      <c r="G92" s="203"/>
      <c r="H92" s="203"/>
      <c r="I92" s="203"/>
      <c r="J92" s="203"/>
      <c r="K92" s="203"/>
      <c r="L92" s="203"/>
      <c r="N92" s="975"/>
      <c r="O92" s="919"/>
      <c r="P92" s="919"/>
      <c r="Q92" s="919"/>
      <c r="R92" s="919"/>
      <c r="S92" s="919"/>
      <c r="T92" s="994"/>
      <c r="U92" s="995"/>
      <c r="V92" s="919"/>
      <c r="W92" s="922"/>
      <c r="X92" s="995"/>
      <c r="Y92" s="919"/>
      <c r="Z92" s="996"/>
      <c r="AA92" s="997"/>
      <c r="AP92" s="197"/>
      <c r="AQ92" s="199"/>
      <c r="AR92" s="197"/>
      <c r="AS92" s="197"/>
      <c r="AT92" s="197"/>
      <c r="AU92" s="197"/>
      <c r="AV92" s="197"/>
      <c r="AW92" s="197"/>
      <c r="AX92" s="197"/>
      <c r="AY92" s="197"/>
      <c r="AZ92" s="197"/>
    </row>
    <row r="93" spans="1:52" ht="30" customHeight="1" x14ac:dyDescent="0.25">
      <c r="A93" s="203"/>
      <c r="B93" s="203"/>
      <c r="C93" s="203"/>
      <c r="D93" s="203"/>
      <c r="E93" s="203"/>
      <c r="F93" s="203"/>
      <c r="G93" s="203"/>
      <c r="H93" s="203"/>
      <c r="I93" s="203"/>
      <c r="J93" s="203"/>
      <c r="K93" s="203"/>
      <c r="L93" s="203"/>
      <c r="N93" s="975"/>
      <c r="O93" s="919"/>
      <c r="P93" s="919"/>
      <c r="Q93" s="919"/>
      <c r="R93" s="919"/>
      <c r="S93" s="919"/>
      <c r="T93" s="994"/>
      <c r="U93" s="995"/>
      <c r="V93" s="919"/>
      <c r="W93" s="922"/>
      <c r="X93" s="995"/>
      <c r="Y93" s="919"/>
      <c r="Z93" s="996"/>
      <c r="AA93" s="997"/>
      <c r="AP93" s="197"/>
      <c r="AQ93" s="199"/>
      <c r="AR93" s="197"/>
      <c r="AS93" s="197"/>
      <c r="AT93" s="197"/>
      <c r="AU93" s="197"/>
      <c r="AV93" s="197"/>
      <c r="AW93" s="197"/>
      <c r="AX93" s="197"/>
      <c r="AY93" s="197"/>
      <c r="AZ93" s="197"/>
    </row>
    <row r="94" spans="1:52" ht="30" customHeight="1" x14ac:dyDescent="0.25">
      <c r="A94" s="203"/>
      <c r="B94" s="203"/>
      <c r="C94" s="203"/>
      <c r="D94" s="203"/>
      <c r="E94" s="203"/>
      <c r="F94" s="203"/>
      <c r="G94" s="203"/>
      <c r="H94" s="203"/>
      <c r="I94" s="203"/>
      <c r="J94" s="203"/>
      <c r="K94" s="203"/>
      <c r="L94" s="203"/>
      <c r="N94" s="975"/>
      <c r="O94" s="919"/>
      <c r="P94" s="919"/>
      <c r="Q94" s="919"/>
      <c r="R94" s="919"/>
      <c r="S94" s="919"/>
      <c r="T94" s="994"/>
      <c r="U94" s="995"/>
      <c r="V94" s="919"/>
      <c r="W94" s="922"/>
      <c r="X94" s="995"/>
      <c r="Y94" s="919"/>
      <c r="Z94" s="996"/>
      <c r="AA94" s="997"/>
      <c r="AP94" s="197"/>
      <c r="AQ94" s="199"/>
      <c r="AR94" s="197"/>
      <c r="AS94" s="197"/>
      <c r="AT94" s="197"/>
      <c r="AU94" s="197"/>
      <c r="AV94" s="197"/>
      <c r="AW94" s="197"/>
      <c r="AX94" s="197"/>
      <c r="AY94" s="197"/>
      <c r="AZ94" s="197"/>
    </row>
    <row r="95" spans="1:52" ht="30" customHeight="1" x14ac:dyDescent="0.25">
      <c r="A95" s="203"/>
      <c r="B95" s="203"/>
      <c r="C95" s="203"/>
      <c r="D95" s="203"/>
      <c r="E95" s="203"/>
      <c r="F95" s="203"/>
      <c r="G95" s="203"/>
      <c r="H95" s="203"/>
      <c r="I95" s="203"/>
      <c r="J95" s="203"/>
      <c r="K95" s="203"/>
      <c r="L95" s="203"/>
      <c r="N95" s="975"/>
      <c r="O95" s="919"/>
      <c r="P95" s="919"/>
      <c r="Q95" s="919"/>
      <c r="R95" s="919"/>
      <c r="S95" s="919"/>
      <c r="T95" s="994"/>
      <c r="U95" s="995"/>
      <c r="V95" s="919"/>
      <c r="W95" s="922"/>
      <c r="X95" s="995"/>
      <c r="Y95" s="919"/>
      <c r="Z95" s="996"/>
      <c r="AA95" s="997"/>
      <c r="AP95" s="197"/>
      <c r="AQ95" s="199"/>
      <c r="AR95" s="197"/>
      <c r="AS95" s="197"/>
      <c r="AT95" s="197"/>
      <c r="AU95" s="197"/>
      <c r="AV95" s="197"/>
      <c r="AW95" s="197"/>
      <c r="AX95" s="197"/>
      <c r="AY95" s="197"/>
      <c r="AZ95" s="197"/>
    </row>
    <row r="96" spans="1:52" ht="30" customHeight="1" x14ac:dyDescent="0.25">
      <c r="A96" s="203"/>
      <c r="B96" s="203"/>
      <c r="C96" s="203"/>
      <c r="D96" s="203"/>
      <c r="E96" s="203"/>
      <c r="F96" s="203"/>
      <c r="G96" s="203"/>
      <c r="H96" s="203"/>
      <c r="I96" s="203"/>
      <c r="J96" s="203"/>
      <c r="K96" s="203"/>
      <c r="L96" s="203"/>
      <c r="N96" s="975"/>
      <c r="O96" s="919"/>
      <c r="P96" s="919"/>
      <c r="Q96" s="919"/>
      <c r="R96" s="919"/>
      <c r="S96" s="919"/>
      <c r="T96" s="994"/>
      <c r="U96" s="995"/>
      <c r="V96" s="919"/>
      <c r="W96" s="922"/>
      <c r="X96" s="995"/>
      <c r="Y96" s="919"/>
      <c r="Z96" s="996"/>
      <c r="AA96" s="997"/>
      <c r="AP96" s="197"/>
      <c r="AQ96" s="199"/>
      <c r="AR96" s="197"/>
      <c r="AS96" s="197"/>
      <c r="AT96" s="197"/>
      <c r="AU96" s="197"/>
      <c r="AV96" s="197"/>
      <c r="AW96" s="197"/>
      <c r="AX96" s="197"/>
      <c r="AY96" s="197"/>
      <c r="AZ96" s="197"/>
    </row>
    <row r="97" spans="1:52" ht="30" customHeight="1" x14ac:dyDescent="0.25">
      <c r="A97" s="203"/>
      <c r="B97" s="203"/>
      <c r="C97" s="203"/>
      <c r="D97" s="203"/>
      <c r="E97" s="203"/>
      <c r="F97" s="203"/>
      <c r="G97" s="203"/>
      <c r="H97" s="203"/>
      <c r="I97" s="203"/>
      <c r="J97" s="203"/>
      <c r="K97" s="203"/>
      <c r="L97" s="203"/>
      <c r="N97" s="975"/>
      <c r="O97" s="919"/>
      <c r="P97" s="919"/>
      <c r="Q97" s="919"/>
      <c r="R97" s="919"/>
      <c r="S97" s="919"/>
      <c r="T97" s="994"/>
      <c r="U97" s="995"/>
      <c r="V97" s="919"/>
      <c r="W97" s="922"/>
      <c r="X97" s="995"/>
      <c r="Y97" s="919"/>
      <c r="Z97" s="996"/>
      <c r="AA97" s="997"/>
      <c r="AP97" s="197"/>
      <c r="AQ97" s="199"/>
      <c r="AR97" s="197"/>
      <c r="AS97" s="197"/>
      <c r="AT97" s="197"/>
      <c r="AU97" s="197"/>
      <c r="AV97" s="197"/>
      <c r="AW97" s="197"/>
      <c r="AX97" s="197"/>
      <c r="AY97" s="197"/>
      <c r="AZ97" s="197"/>
    </row>
    <row r="98" spans="1:52" ht="30" customHeight="1" x14ac:dyDescent="0.25">
      <c r="A98" s="203"/>
      <c r="B98" s="203"/>
      <c r="C98" s="203"/>
      <c r="D98" s="203"/>
      <c r="E98" s="203"/>
      <c r="F98" s="203"/>
      <c r="G98" s="203"/>
      <c r="H98" s="203"/>
      <c r="I98" s="203"/>
      <c r="J98" s="203"/>
      <c r="K98" s="203"/>
      <c r="L98" s="203"/>
      <c r="N98" s="975"/>
      <c r="O98" s="919"/>
      <c r="P98" s="919"/>
      <c r="Q98" s="919"/>
      <c r="R98" s="919"/>
      <c r="S98" s="919"/>
      <c r="T98" s="994"/>
      <c r="U98" s="995"/>
      <c r="V98" s="919"/>
      <c r="W98" s="922"/>
      <c r="X98" s="995"/>
      <c r="Y98" s="919"/>
      <c r="Z98" s="996"/>
      <c r="AA98" s="997"/>
      <c r="AP98" s="197"/>
      <c r="AQ98" s="199"/>
      <c r="AR98" s="197"/>
      <c r="AS98" s="197"/>
      <c r="AT98" s="197"/>
      <c r="AU98" s="197"/>
      <c r="AV98" s="197"/>
      <c r="AW98" s="197"/>
      <c r="AX98" s="197"/>
      <c r="AY98" s="197"/>
      <c r="AZ98" s="197"/>
    </row>
    <row r="99" spans="1:52" ht="30" customHeight="1" x14ac:dyDescent="0.25">
      <c r="A99" s="203"/>
      <c r="B99" s="203"/>
      <c r="C99" s="203"/>
      <c r="D99" s="203"/>
      <c r="E99" s="203"/>
      <c r="F99" s="203"/>
      <c r="G99" s="203"/>
      <c r="H99" s="203"/>
      <c r="I99" s="203"/>
      <c r="J99" s="203"/>
      <c r="K99" s="203"/>
      <c r="L99" s="203"/>
      <c r="N99" s="975"/>
      <c r="O99" s="919"/>
      <c r="P99" s="919"/>
      <c r="Q99" s="919"/>
      <c r="R99" s="919"/>
      <c r="S99" s="919"/>
      <c r="T99" s="994"/>
      <c r="U99" s="995"/>
      <c r="V99" s="919"/>
      <c r="W99" s="922"/>
      <c r="X99" s="995"/>
      <c r="Y99" s="919"/>
      <c r="Z99" s="996"/>
      <c r="AA99" s="997"/>
      <c r="AP99" s="197"/>
      <c r="AQ99" s="199"/>
      <c r="AR99" s="197"/>
      <c r="AS99" s="197"/>
      <c r="AT99" s="197"/>
      <c r="AU99" s="197"/>
      <c r="AV99" s="197"/>
      <c r="AW99" s="197"/>
      <c r="AX99" s="197"/>
      <c r="AY99" s="197"/>
      <c r="AZ99" s="197"/>
    </row>
    <row r="100" spans="1:52" ht="30" customHeight="1" x14ac:dyDescent="0.25">
      <c r="A100" s="203"/>
      <c r="B100" s="203"/>
      <c r="C100" s="203"/>
      <c r="D100" s="203"/>
      <c r="E100" s="203"/>
      <c r="F100" s="203"/>
      <c r="G100" s="203"/>
      <c r="H100" s="203"/>
      <c r="I100" s="203"/>
      <c r="J100" s="203"/>
      <c r="K100" s="203"/>
      <c r="L100" s="203"/>
      <c r="N100" s="975"/>
      <c r="O100" s="919"/>
      <c r="P100" s="919"/>
      <c r="Q100" s="919"/>
      <c r="R100" s="919"/>
      <c r="S100" s="919"/>
      <c r="T100" s="994"/>
      <c r="U100" s="995"/>
      <c r="V100" s="919"/>
      <c r="W100" s="922"/>
      <c r="X100" s="995"/>
      <c r="Y100" s="919"/>
      <c r="Z100" s="996"/>
      <c r="AA100" s="997"/>
      <c r="AP100" s="197"/>
      <c r="AQ100" s="199"/>
      <c r="AR100" s="197"/>
      <c r="AS100" s="197"/>
      <c r="AT100" s="197"/>
      <c r="AU100" s="197"/>
      <c r="AV100" s="197"/>
      <c r="AW100" s="197"/>
      <c r="AX100" s="197"/>
      <c r="AY100" s="197"/>
      <c r="AZ100" s="197"/>
    </row>
    <row r="101" spans="1:52" ht="30" customHeight="1" x14ac:dyDescent="0.25">
      <c r="A101" s="203"/>
      <c r="B101" s="203"/>
      <c r="C101" s="203"/>
      <c r="D101" s="203"/>
      <c r="E101" s="203"/>
      <c r="F101" s="203"/>
      <c r="G101" s="203"/>
      <c r="H101" s="203"/>
      <c r="I101" s="203"/>
      <c r="J101" s="203"/>
      <c r="K101" s="203"/>
      <c r="L101" s="203"/>
      <c r="N101" s="975"/>
      <c r="O101" s="919"/>
      <c r="P101" s="919"/>
      <c r="Q101" s="919"/>
      <c r="R101" s="919"/>
      <c r="S101" s="919"/>
      <c r="T101" s="994"/>
      <c r="U101" s="995"/>
      <c r="V101" s="919"/>
      <c r="W101" s="922"/>
      <c r="X101" s="995"/>
      <c r="Y101" s="919"/>
      <c r="Z101" s="996"/>
      <c r="AA101" s="997"/>
      <c r="AP101" s="197"/>
      <c r="AQ101" s="199"/>
      <c r="AR101" s="197"/>
      <c r="AS101" s="197"/>
      <c r="AT101" s="197"/>
      <c r="AU101" s="197"/>
      <c r="AV101" s="197"/>
      <c r="AW101" s="197"/>
      <c r="AX101" s="197"/>
      <c r="AY101" s="197"/>
      <c r="AZ101" s="197"/>
    </row>
    <row r="102" spans="1:52" ht="30" customHeight="1" x14ac:dyDescent="0.25">
      <c r="A102" s="203"/>
      <c r="B102" s="203"/>
      <c r="C102" s="203"/>
      <c r="D102" s="203"/>
      <c r="E102" s="203"/>
      <c r="F102" s="203"/>
      <c r="G102" s="203"/>
      <c r="H102" s="203"/>
      <c r="I102" s="203"/>
      <c r="J102" s="203"/>
      <c r="K102" s="203"/>
      <c r="L102" s="203"/>
      <c r="N102" s="975"/>
      <c r="O102" s="919"/>
      <c r="P102" s="919"/>
      <c r="Q102" s="919"/>
      <c r="R102" s="919"/>
      <c r="S102" s="919"/>
      <c r="T102" s="994"/>
      <c r="U102" s="995"/>
      <c r="V102" s="919"/>
      <c r="W102" s="922"/>
      <c r="X102" s="995"/>
      <c r="Y102" s="919"/>
      <c r="Z102" s="996"/>
      <c r="AA102" s="997"/>
      <c r="AP102" s="197"/>
      <c r="AQ102" s="199"/>
      <c r="AR102" s="197"/>
      <c r="AS102" s="197"/>
      <c r="AT102" s="197"/>
      <c r="AU102" s="197"/>
      <c r="AV102" s="197"/>
      <c r="AW102" s="197"/>
      <c r="AX102" s="197"/>
      <c r="AY102" s="197"/>
      <c r="AZ102" s="197"/>
    </row>
    <row r="103" spans="1:52" ht="30" customHeight="1" x14ac:dyDescent="0.25">
      <c r="A103" s="203"/>
      <c r="B103" s="203"/>
      <c r="C103" s="203"/>
      <c r="D103" s="203"/>
      <c r="E103" s="203"/>
      <c r="F103" s="203"/>
      <c r="G103" s="203"/>
      <c r="H103" s="203"/>
      <c r="I103" s="203"/>
      <c r="J103" s="203"/>
      <c r="K103" s="203"/>
      <c r="L103" s="203"/>
      <c r="N103" s="975"/>
      <c r="O103" s="919"/>
      <c r="P103" s="919"/>
      <c r="Q103" s="919"/>
      <c r="R103" s="919"/>
      <c r="S103" s="919"/>
      <c r="T103" s="994"/>
      <c r="U103" s="995"/>
      <c r="V103" s="919"/>
      <c r="W103" s="922"/>
      <c r="X103" s="995"/>
      <c r="Y103" s="919"/>
      <c r="Z103" s="996"/>
      <c r="AA103" s="997"/>
      <c r="AP103" s="197"/>
      <c r="AQ103" s="199"/>
      <c r="AR103" s="197"/>
      <c r="AS103" s="197"/>
      <c r="AT103" s="197"/>
      <c r="AU103" s="197"/>
      <c r="AV103" s="197"/>
      <c r="AW103" s="197"/>
      <c r="AX103" s="197"/>
      <c r="AY103" s="197"/>
      <c r="AZ103" s="197"/>
    </row>
    <row r="104" spans="1:52" ht="30" customHeight="1" x14ac:dyDescent="0.25">
      <c r="A104" s="203"/>
      <c r="B104" s="203"/>
      <c r="C104" s="203"/>
      <c r="D104" s="203"/>
      <c r="E104" s="203"/>
      <c r="F104" s="203"/>
      <c r="G104" s="203"/>
      <c r="H104" s="203"/>
      <c r="I104" s="203"/>
      <c r="J104" s="203"/>
      <c r="K104" s="203"/>
      <c r="L104" s="203"/>
      <c r="N104" s="975"/>
      <c r="O104" s="919"/>
      <c r="P104" s="919"/>
      <c r="Q104" s="919"/>
      <c r="R104" s="919"/>
      <c r="S104" s="919"/>
      <c r="T104" s="994"/>
      <c r="U104" s="995"/>
      <c r="V104" s="919"/>
      <c r="W104" s="922"/>
      <c r="X104" s="995"/>
      <c r="Y104" s="919"/>
      <c r="Z104" s="996"/>
      <c r="AA104" s="997"/>
      <c r="AP104" s="197"/>
      <c r="AQ104" s="199"/>
      <c r="AR104" s="197"/>
      <c r="AS104" s="197"/>
      <c r="AT104" s="197"/>
      <c r="AU104" s="197"/>
      <c r="AV104" s="197"/>
      <c r="AW104" s="197"/>
      <c r="AX104" s="197"/>
      <c r="AY104" s="197"/>
      <c r="AZ104" s="197"/>
    </row>
    <row r="105" spans="1:52" ht="30" customHeight="1" x14ac:dyDescent="0.25">
      <c r="A105" s="203"/>
      <c r="B105" s="203"/>
      <c r="C105" s="203"/>
      <c r="D105" s="203"/>
      <c r="E105" s="203"/>
      <c r="F105" s="203"/>
      <c r="G105" s="203"/>
      <c r="H105" s="203"/>
      <c r="I105" s="203"/>
      <c r="J105" s="203"/>
      <c r="K105" s="203"/>
      <c r="L105" s="203"/>
      <c r="N105" s="975"/>
      <c r="O105" s="919"/>
      <c r="P105" s="919"/>
      <c r="Q105" s="919"/>
      <c r="R105" s="919"/>
      <c r="S105" s="919"/>
      <c r="T105" s="994"/>
      <c r="U105" s="995"/>
      <c r="V105" s="919"/>
      <c r="W105" s="922"/>
      <c r="X105" s="995"/>
      <c r="Y105" s="919"/>
      <c r="Z105" s="996"/>
      <c r="AA105" s="997"/>
      <c r="AP105" s="197"/>
      <c r="AQ105" s="199"/>
      <c r="AR105" s="197"/>
      <c r="AS105" s="197"/>
      <c r="AT105" s="197"/>
      <c r="AU105" s="197"/>
      <c r="AV105" s="197"/>
      <c r="AW105" s="197"/>
      <c r="AX105" s="197"/>
      <c r="AY105" s="197"/>
      <c r="AZ105" s="197"/>
    </row>
    <row r="106" spans="1:52" ht="30" customHeight="1" x14ac:dyDescent="0.25">
      <c r="A106" s="203"/>
      <c r="B106" s="203"/>
      <c r="C106" s="203"/>
      <c r="D106" s="203"/>
      <c r="E106" s="203"/>
      <c r="F106" s="203"/>
      <c r="G106" s="203"/>
      <c r="H106" s="203"/>
      <c r="I106" s="203"/>
      <c r="J106" s="203"/>
      <c r="K106" s="203"/>
      <c r="L106" s="203"/>
      <c r="N106" s="975"/>
      <c r="O106" s="919"/>
      <c r="P106" s="919"/>
      <c r="Q106" s="919"/>
      <c r="R106" s="919"/>
      <c r="S106" s="919"/>
      <c r="T106" s="994"/>
      <c r="U106" s="995"/>
      <c r="V106" s="919"/>
      <c r="W106" s="922"/>
      <c r="X106" s="995"/>
      <c r="Y106" s="919"/>
      <c r="Z106" s="996"/>
      <c r="AA106" s="997"/>
      <c r="AP106" s="197"/>
      <c r="AQ106" s="199"/>
      <c r="AR106" s="197"/>
      <c r="AS106" s="197"/>
      <c r="AT106" s="197"/>
      <c r="AU106" s="197"/>
      <c r="AV106" s="197"/>
      <c r="AW106" s="197"/>
      <c r="AX106" s="197"/>
      <c r="AY106" s="197"/>
      <c r="AZ106" s="197"/>
    </row>
    <row r="107" spans="1:52" ht="30" customHeight="1" x14ac:dyDescent="0.25">
      <c r="A107" s="203"/>
      <c r="B107" s="203"/>
      <c r="C107" s="203"/>
      <c r="D107" s="203"/>
      <c r="E107" s="203"/>
      <c r="F107" s="203"/>
      <c r="G107" s="203"/>
      <c r="H107" s="203"/>
      <c r="I107" s="203"/>
      <c r="J107" s="203"/>
      <c r="K107" s="203"/>
      <c r="L107" s="203"/>
      <c r="N107" s="975"/>
      <c r="O107" s="919"/>
      <c r="P107" s="919"/>
      <c r="Q107" s="919"/>
      <c r="R107" s="919"/>
      <c r="S107" s="919"/>
      <c r="T107" s="994"/>
      <c r="U107" s="995"/>
      <c r="V107" s="919"/>
      <c r="W107" s="922"/>
      <c r="X107" s="995"/>
      <c r="Y107" s="919"/>
      <c r="Z107" s="996"/>
      <c r="AA107" s="997"/>
      <c r="AP107" s="197"/>
      <c r="AQ107" s="199"/>
      <c r="AR107" s="197"/>
      <c r="AS107" s="197"/>
      <c r="AT107" s="197"/>
      <c r="AU107" s="197"/>
      <c r="AV107" s="197"/>
      <c r="AW107" s="197"/>
      <c r="AX107" s="197"/>
      <c r="AY107" s="197"/>
      <c r="AZ107" s="197"/>
    </row>
    <row r="108" spans="1:52" ht="30" customHeight="1" x14ac:dyDescent="0.25">
      <c r="A108" s="203"/>
      <c r="B108" s="203"/>
      <c r="C108" s="203"/>
      <c r="D108" s="203"/>
      <c r="E108" s="203"/>
      <c r="F108" s="203"/>
      <c r="G108" s="203"/>
      <c r="H108" s="203"/>
      <c r="I108" s="203"/>
      <c r="J108" s="203"/>
      <c r="K108" s="203"/>
      <c r="L108" s="203"/>
      <c r="N108" s="975"/>
      <c r="O108" s="919"/>
      <c r="P108" s="919"/>
      <c r="Q108" s="919"/>
      <c r="R108" s="919"/>
      <c r="S108" s="919"/>
      <c r="T108" s="994"/>
      <c r="U108" s="995"/>
      <c r="V108" s="919"/>
      <c r="W108" s="922"/>
      <c r="X108" s="995"/>
      <c r="Y108" s="919"/>
      <c r="Z108" s="996"/>
      <c r="AA108" s="997"/>
      <c r="AP108" s="197"/>
      <c r="AQ108" s="199"/>
      <c r="AR108" s="197"/>
      <c r="AS108" s="197"/>
      <c r="AT108" s="197"/>
      <c r="AU108" s="197"/>
      <c r="AV108" s="197"/>
      <c r="AW108" s="197"/>
      <c r="AX108" s="197"/>
      <c r="AY108" s="197"/>
      <c r="AZ108" s="197"/>
    </row>
    <row r="109" spans="1:52" ht="30" customHeight="1" x14ac:dyDescent="0.25">
      <c r="A109" s="203"/>
      <c r="B109" s="203"/>
      <c r="C109" s="203"/>
      <c r="D109" s="203"/>
      <c r="E109" s="203"/>
      <c r="F109" s="203"/>
      <c r="G109" s="203"/>
      <c r="H109" s="203"/>
      <c r="I109" s="203"/>
      <c r="J109" s="203"/>
      <c r="K109" s="203"/>
      <c r="L109" s="203"/>
      <c r="N109" s="975"/>
      <c r="O109" s="919"/>
      <c r="P109" s="919"/>
      <c r="Q109" s="919"/>
      <c r="R109" s="919"/>
      <c r="S109" s="919"/>
      <c r="T109" s="994"/>
      <c r="U109" s="995"/>
      <c r="V109" s="919"/>
      <c r="W109" s="922"/>
      <c r="X109" s="995"/>
      <c r="Y109" s="919"/>
      <c r="Z109" s="996"/>
      <c r="AA109" s="997"/>
      <c r="AP109" s="197"/>
      <c r="AQ109" s="199"/>
      <c r="AR109" s="197"/>
      <c r="AS109" s="197"/>
      <c r="AT109" s="197"/>
      <c r="AU109" s="197"/>
      <c r="AV109" s="197"/>
      <c r="AW109" s="197"/>
      <c r="AX109" s="197"/>
      <c r="AY109" s="197"/>
      <c r="AZ109" s="197"/>
    </row>
    <row r="110" spans="1:52" ht="30" customHeight="1" x14ac:dyDescent="0.25">
      <c r="A110" s="203"/>
      <c r="B110" s="203"/>
      <c r="C110" s="203"/>
      <c r="D110" s="203"/>
      <c r="E110" s="203"/>
      <c r="F110" s="203"/>
      <c r="G110" s="203"/>
      <c r="H110" s="203"/>
      <c r="I110" s="203"/>
      <c r="J110" s="203"/>
      <c r="K110" s="203"/>
      <c r="L110" s="203"/>
      <c r="N110" s="975"/>
      <c r="O110" s="919"/>
      <c r="P110" s="919"/>
      <c r="Q110" s="919"/>
      <c r="R110" s="919"/>
      <c r="S110" s="919"/>
      <c r="T110" s="994"/>
      <c r="U110" s="995"/>
      <c r="V110" s="919"/>
      <c r="W110" s="922"/>
      <c r="X110" s="995"/>
      <c r="Y110" s="919"/>
      <c r="Z110" s="996"/>
      <c r="AA110" s="997"/>
      <c r="AP110" s="197"/>
      <c r="AQ110" s="199"/>
      <c r="AR110" s="197"/>
      <c r="AS110" s="197"/>
      <c r="AT110" s="197"/>
      <c r="AU110" s="197"/>
      <c r="AV110" s="197"/>
      <c r="AW110" s="197"/>
      <c r="AX110" s="197"/>
      <c r="AY110" s="197"/>
      <c r="AZ110" s="197"/>
    </row>
    <row r="111" spans="1:52" ht="30" customHeight="1" x14ac:dyDescent="0.25">
      <c r="A111" s="203"/>
      <c r="B111" s="203"/>
      <c r="C111" s="203"/>
      <c r="D111" s="203"/>
      <c r="E111" s="203"/>
      <c r="F111" s="203"/>
      <c r="G111" s="203"/>
      <c r="H111" s="203"/>
      <c r="I111" s="203"/>
      <c r="J111" s="203"/>
      <c r="K111" s="203"/>
      <c r="L111" s="203"/>
      <c r="N111" s="975"/>
      <c r="O111" s="919"/>
      <c r="P111" s="919"/>
      <c r="Q111" s="919"/>
      <c r="R111" s="919"/>
      <c r="S111" s="919"/>
      <c r="T111" s="994"/>
      <c r="U111" s="995"/>
      <c r="V111" s="919"/>
      <c r="W111" s="922"/>
      <c r="X111" s="995"/>
      <c r="Y111" s="919"/>
      <c r="Z111" s="996"/>
      <c r="AA111" s="997"/>
      <c r="AP111" s="197"/>
      <c r="AQ111" s="199"/>
      <c r="AR111" s="197"/>
      <c r="AS111" s="197"/>
      <c r="AT111" s="197"/>
      <c r="AU111" s="197"/>
      <c r="AV111" s="197"/>
      <c r="AW111" s="197"/>
      <c r="AX111" s="197"/>
      <c r="AY111" s="197"/>
      <c r="AZ111" s="197"/>
    </row>
    <row r="112" spans="1:52" ht="30" customHeight="1" thickBot="1" x14ac:dyDescent="0.3">
      <c r="A112" s="203"/>
      <c r="B112" s="203"/>
      <c r="C112" s="203"/>
      <c r="D112" s="203"/>
      <c r="E112" s="203"/>
      <c r="F112" s="203"/>
      <c r="G112" s="203"/>
      <c r="H112" s="203"/>
      <c r="I112" s="203"/>
      <c r="J112" s="203"/>
      <c r="K112" s="203"/>
      <c r="L112" s="203"/>
      <c r="N112" s="1011"/>
      <c r="O112" s="1012"/>
      <c r="P112" s="1012"/>
      <c r="Q112" s="1012"/>
      <c r="R112" s="1012"/>
      <c r="S112" s="1012"/>
      <c r="T112" s="1013"/>
      <c r="U112" s="1014"/>
      <c r="V112" s="1012"/>
      <c r="W112" s="1015"/>
      <c r="X112" s="1014"/>
      <c r="Y112" s="1012"/>
      <c r="Z112" s="1016"/>
      <c r="AA112" s="1017"/>
      <c r="AP112" s="197"/>
      <c r="AQ112" s="199"/>
      <c r="AR112" s="197"/>
      <c r="AS112" s="197"/>
      <c r="AT112" s="197"/>
      <c r="AU112" s="197"/>
      <c r="AV112" s="197"/>
      <c r="AW112" s="197"/>
      <c r="AX112" s="197"/>
      <c r="AY112" s="197"/>
      <c r="AZ112" s="197"/>
    </row>
    <row r="113" spans="1:52" ht="30" customHeight="1" x14ac:dyDescent="0.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197"/>
      <c r="AD113" s="203"/>
      <c r="AE113" s="203"/>
      <c r="AF113" s="203"/>
      <c r="AG113" s="203"/>
      <c r="AH113" s="203"/>
      <c r="AI113" s="203"/>
      <c r="AJ113" s="203"/>
      <c r="AK113" s="203"/>
      <c r="AL113" s="203"/>
      <c r="AM113" s="203"/>
      <c r="AN113" s="206"/>
      <c r="AO113" s="206"/>
      <c r="AP113" s="199"/>
      <c r="AQ113" s="199"/>
      <c r="AR113" s="197"/>
      <c r="AS113" s="197"/>
      <c r="AT113" s="197"/>
      <c r="AU113" s="197"/>
      <c r="AV113" s="197"/>
      <c r="AW113" s="197"/>
      <c r="AX113" s="197"/>
      <c r="AY113" s="197"/>
      <c r="AZ113" s="197"/>
    </row>
    <row r="114" spans="1:52" ht="30" customHeight="1" thickBot="1" x14ac:dyDescent="0.25">
      <c r="A114" s="203"/>
      <c r="B114" s="203"/>
      <c r="C114" s="203"/>
      <c r="D114" s="227"/>
      <c r="E114" s="227"/>
      <c r="F114" s="227"/>
      <c r="G114" s="227"/>
      <c r="H114" s="227"/>
      <c r="I114" s="227"/>
      <c r="J114" s="227"/>
      <c r="K114" s="227"/>
      <c r="L114" s="227"/>
      <c r="M114" s="227"/>
      <c r="N114" s="227"/>
      <c r="O114" s="227"/>
      <c r="P114" s="227"/>
      <c r="Q114" s="227"/>
      <c r="R114" s="227"/>
      <c r="S114" s="227"/>
      <c r="T114" s="203"/>
      <c r="U114" s="203"/>
      <c r="V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197"/>
      <c r="AW114" s="197"/>
      <c r="AX114" s="197"/>
      <c r="AY114" s="197"/>
      <c r="AZ114" s="197"/>
    </row>
    <row r="115" spans="1:52" ht="30" customHeight="1" x14ac:dyDescent="0.25">
      <c r="A115" s="1261" t="s">
        <v>262</v>
      </c>
      <c r="B115" s="1262"/>
      <c r="C115" s="1262"/>
      <c r="D115" s="1262"/>
      <c r="E115" s="1262"/>
      <c r="F115" s="1262"/>
      <c r="G115" s="1262"/>
      <c r="H115" s="1262"/>
      <c r="I115" s="1262"/>
      <c r="J115" s="1262"/>
      <c r="K115" s="1262"/>
      <c r="L115" s="1262"/>
      <c r="M115" s="1262"/>
      <c r="N115" s="1262"/>
      <c r="O115" s="1262"/>
      <c r="P115" s="1262"/>
      <c r="Q115" s="1262"/>
      <c r="R115" s="1262"/>
      <c r="S115" s="1263"/>
      <c r="T115" s="203"/>
      <c r="V115" s="1253" t="s">
        <v>263</v>
      </c>
      <c r="W115" s="1254"/>
      <c r="X115" s="1254"/>
      <c r="Y115" s="1254"/>
      <c r="Z115" s="1255"/>
      <c r="AE115" s="203"/>
      <c r="AF115" s="203"/>
      <c r="AL115" s="203"/>
      <c r="AM115" s="203"/>
      <c r="AN115" s="203"/>
      <c r="AO115" s="203"/>
      <c r="AP115" s="203"/>
      <c r="AQ115" s="203"/>
      <c r="AR115" s="203"/>
      <c r="AS115" s="203"/>
      <c r="AT115" s="203"/>
      <c r="AU115" s="203"/>
      <c r="AV115" s="197"/>
      <c r="AW115" s="197"/>
      <c r="AX115" s="197"/>
      <c r="AY115" s="197"/>
      <c r="AZ115" s="197"/>
    </row>
    <row r="116" spans="1:52" ht="30" customHeight="1" thickBot="1" x14ac:dyDescent="0.3">
      <c r="A116" s="1264"/>
      <c r="B116" s="1265"/>
      <c r="C116" s="1265"/>
      <c r="D116" s="1265"/>
      <c r="E116" s="1265"/>
      <c r="F116" s="1265"/>
      <c r="G116" s="1265"/>
      <c r="H116" s="1265"/>
      <c r="I116" s="1265"/>
      <c r="J116" s="1265"/>
      <c r="K116" s="1265"/>
      <c r="L116" s="1265"/>
      <c r="M116" s="1265"/>
      <c r="N116" s="1265"/>
      <c r="O116" s="1265"/>
      <c r="P116" s="1265"/>
      <c r="Q116" s="1265"/>
      <c r="R116" s="1265"/>
      <c r="S116" s="1266"/>
      <c r="T116" s="203"/>
      <c r="V116" s="1256"/>
      <c r="W116" s="1257"/>
      <c r="X116" s="1257"/>
      <c r="Y116" s="1257"/>
      <c r="Z116" s="1258"/>
      <c r="AL116" s="203"/>
      <c r="AM116" s="203"/>
      <c r="AN116" s="203"/>
      <c r="AO116" s="203"/>
      <c r="AP116" s="203"/>
      <c r="AQ116" s="203"/>
      <c r="AR116" s="203"/>
      <c r="AS116" s="203"/>
      <c r="AT116" s="203"/>
      <c r="AU116" s="203"/>
      <c r="AV116" s="197"/>
      <c r="AW116" s="197"/>
      <c r="AX116" s="197"/>
      <c r="AY116" s="197"/>
      <c r="AZ116" s="197"/>
    </row>
    <row r="117" spans="1:52" ht="30" customHeight="1" thickBot="1" x14ac:dyDescent="0.3">
      <c r="A117" s="1290" t="s">
        <v>324</v>
      </c>
      <c r="B117" s="1291"/>
      <c r="C117" s="1291"/>
      <c r="D117" s="1291"/>
      <c r="E117" s="1291"/>
      <c r="F117" s="1291"/>
      <c r="G117" s="1291"/>
      <c r="H117" s="1291"/>
      <c r="I117" s="1291"/>
      <c r="J117" s="1291"/>
      <c r="K117" s="1291"/>
      <c r="L117" s="1291"/>
      <c r="M117" s="1291"/>
      <c r="N117" s="1291"/>
      <c r="O117" s="1291"/>
      <c r="P117" s="1291"/>
      <c r="Q117" s="1291"/>
      <c r="R117" s="1291"/>
      <c r="S117" s="1292"/>
      <c r="T117" s="203"/>
      <c r="V117" s="1259" t="s">
        <v>4</v>
      </c>
      <c r="W117" s="1286" t="s">
        <v>10</v>
      </c>
      <c r="X117" s="1286" t="s">
        <v>22</v>
      </c>
      <c r="Y117" s="1288" t="s">
        <v>382</v>
      </c>
      <c r="Z117" s="1242" t="s">
        <v>211</v>
      </c>
      <c r="AM117" s="203"/>
      <c r="AN117" s="203"/>
      <c r="AO117" s="203"/>
      <c r="AP117" s="203"/>
      <c r="AQ117" s="203"/>
      <c r="AR117" s="203"/>
      <c r="AS117" s="203"/>
      <c r="AT117" s="203"/>
      <c r="AU117" s="203"/>
      <c r="AV117" s="197"/>
      <c r="AW117" s="197"/>
      <c r="AX117" s="197"/>
      <c r="AY117" s="197"/>
      <c r="AZ117" s="197"/>
    </row>
    <row r="118" spans="1:52" ht="30" customHeight="1" thickBot="1" x14ac:dyDescent="0.25">
      <c r="A118" s="1293" t="s">
        <v>215</v>
      </c>
      <c r="B118" s="1294"/>
      <c r="C118" s="1268" t="s">
        <v>211</v>
      </c>
      <c r="D118" s="1268" t="s">
        <v>10</v>
      </c>
      <c r="E118" s="1270" t="s">
        <v>148</v>
      </c>
      <c r="F118" s="1270" t="s">
        <v>149</v>
      </c>
      <c r="G118" s="1270" t="s">
        <v>150</v>
      </c>
      <c r="H118" s="1270" t="s">
        <v>151</v>
      </c>
      <c r="I118" s="1270" t="s">
        <v>152</v>
      </c>
      <c r="J118" s="1270" t="s">
        <v>153</v>
      </c>
      <c r="K118" s="1270" t="s">
        <v>15</v>
      </c>
      <c r="L118" s="1282" t="s">
        <v>154</v>
      </c>
      <c r="M118" s="228"/>
      <c r="N118" s="1284" t="s">
        <v>211</v>
      </c>
      <c r="O118" s="1272" t="s">
        <v>152</v>
      </c>
      <c r="P118" s="1273"/>
      <c r="Q118" s="1274"/>
      <c r="R118" s="1278" t="s">
        <v>15</v>
      </c>
      <c r="S118" s="1280" t="s">
        <v>154</v>
      </c>
      <c r="T118" s="203"/>
      <c r="V118" s="1260"/>
      <c r="W118" s="1287"/>
      <c r="X118" s="1287"/>
      <c r="Y118" s="1289"/>
      <c r="Z118" s="1243"/>
      <c r="AM118" s="203"/>
      <c r="AN118" s="203"/>
      <c r="AO118" s="203"/>
      <c r="AP118" s="203"/>
      <c r="AQ118" s="203"/>
      <c r="AR118" s="203"/>
      <c r="AS118" s="203"/>
      <c r="AT118" s="203"/>
      <c r="AU118" s="203"/>
      <c r="AV118" s="197"/>
      <c r="AW118" s="197"/>
      <c r="AX118" s="197"/>
      <c r="AY118" s="197"/>
      <c r="AZ118" s="197"/>
    </row>
    <row r="119" spans="1:52" ht="39.950000000000003" customHeight="1" thickBot="1" x14ac:dyDescent="0.25">
      <c r="A119" s="1295"/>
      <c r="B119" s="1296"/>
      <c r="C119" s="1269"/>
      <c r="D119" s="1269"/>
      <c r="E119" s="1271"/>
      <c r="F119" s="1271"/>
      <c r="G119" s="1271"/>
      <c r="H119" s="1271"/>
      <c r="I119" s="1271"/>
      <c r="J119" s="1271"/>
      <c r="K119" s="1271"/>
      <c r="L119" s="1283"/>
      <c r="M119" s="228"/>
      <c r="N119" s="1285"/>
      <c r="O119" s="1275"/>
      <c r="P119" s="1276"/>
      <c r="Q119" s="1277"/>
      <c r="R119" s="1279"/>
      <c r="S119" s="1281"/>
      <c r="T119" s="203"/>
      <c r="V119" s="229"/>
      <c r="W119" s="230"/>
      <c r="X119" s="230"/>
      <c r="Y119" s="230"/>
      <c r="Z119" s="231"/>
      <c r="AM119" s="203"/>
      <c r="AN119" s="203"/>
      <c r="AO119" s="203"/>
      <c r="AP119" s="203"/>
      <c r="AQ119" s="203"/>
      <c r="AR119" s="203"/>
      <c r="AS119" s="203"/>
      <c r="AT119" s="203"/>
      <c r="AU119" s="203"/>
      <c r="AV119" s="197"/>
      <c r="AW119" s="197"/>
      <c r="AX119" s="197"/>
      <c r="AY119" s="197"/>
      <c r="AZ119" s="197"/>
    </row>
    <row r="120" spans="1:52" ht="30" customHeight="1" thickBot="1" x14ac:dyDescent="0.25">
      <c r="A120" s="232"/>
      <c r="B120" s="233"/>
      <c r="C120" s="234"/>
      <c r="D120" s="235"/>
      <c r="E120" s="235"/>
      <c r="F120" s="235"/>
      <c r="G120" s="235"/>
      <c r="H120" s="235"/>
      <c r="I120" s="228"/>
      <c r="J120" s="228"/>
      <c r="K120" s="228"/>
      <c r="L120" s="228"/>
      <c r="M120" s="228"/>
      <c r="N120" s="232"/>
      <c r="O120" s="236"/>
      <c r="P120" s="236"/>
      <c r="Q120" s="236"/>
      <c r="R120" s="236"/>
      <c r="S120" s="237"/>
      <c r="V120" s="238">
        <v>1</v>
      </c>
      <c r="W120" s="239" t="s">
        <v>76</v>
      </c>
      <c r="X120" s="239">
        <v>31301284</v>
      </c>
      <c r="Y120" s="239">
        <v>1E-3</v>
      </c>
      <c r="Z120" s="240" t="s">
        <v>132</v>
      </c>
      <c r="AM120" s="203"/>
      <c r="AN120" s="203"/>
      <c r="AO120" s="203"/>
      <c r="AP120" s="203"/>
      <c r="AQ120" s="203"/>
      <c r="AR120" s="203"/>
      <c r="AS120" s="203"/>
      <c r="AT120" s="203"/>
      <c r="AU120" s="203"/>
      <c r="AV120" s="197"/>
      <c r="AW120" s="197"/>
      <c r="AX120" s="197"/>
      <c r="AY120" s="197"/>
      <c r="AZ120" s="197"/>
    </row>
    <row r="121" spans="1:52" ht="30" customHeight="1" x14ac:dyDescent="0.2">
      <c r="A121" s="1309" t="s">
        <v>187</v>
      </c>
      <c r="B121" s="1310"/>
      <c r="C121" s="1320" t="s">
        <v>166</v>
      </c>
      <c r="D121" s="1323" t="s">
        <v>155</v>
      </c>
      <c r="E121" s="1326" t="s">
        <v>188</v>
      </c>
      <c r="F121" s="858">
        <v>15.3</v>
      </c>
      <c r="G121" s="859">
        <v>0.1</v>
      </c>
      <c r="H121" s="860">
        <v>0</v>
      </c>
      <c r="I121" s="861">
        <v>0.3</v>
      </c>
      <c r="J121" s="1329">
        <v>2</v>
      </c>
      <c r="K121" s="1330">
        <v>44019</v>
      </c>
      <c r="L121" s="1303" t="s">
        <v>363</v>
      </c>
      <c r="M121" s="228"/>
      <c r="N121" s="582"/>
      <c r="O121" s="894" t="s">
        <v>164</v>
      </c>
      <c r="P121" s="895" t="s">
        <v>325</v>
      </c>
      <c r="Q121" s="895" t="s">
        <v>165</v>
      </c>
      <c r="R121" s="1331" t="s">
        <v>366</v>
      </c>
      <c r="S121" s="1306" t="s">
        <v>367</v>
      </c>
      <c r="V121" s="238">
        <v>2</v>
      </c>
      <c r="W121" s="239" t="s">
        <v>100</v>
      </c>
      <c r="X121" s="239" t="s">
        <v>79</v>
      </c>
      <c r="Y121" s="239">
        <v>1.0000000000000001E-5</v>
      </c>
      <c r="Z121" s="240" t="s">
        <v>133</v>
      </c>
      <c r="AM121" s="203"/>
      <c r="AN121" s="203"/>
      <c r="AO121" s="203"/>
      <c r="AP121" s="203"/>
      <c r="AQ121" s="203"/>
      <c r="AR121" s="203"/>
      <c r="AS121" s="203"/>
      <c r="AT121" s="203"/>
      <c r="AU121" s="203"/>
      <c r="AV121" s="197"/>
      <c r="AW121" s="197"/>
      <c r="AX121" s="197"/>
      <c r="AY121" s="197"/>
      <c r="AZ121" s="197"/>
    </row>
    <row r="122" spans="1:52" ht="30" customHeight="1" x14ac:dyDescent="0.2">
      <c r="A122" s="1311"/>
      <c r="B122" s="1312"/>
      <c r="C122" s="1321"/>
      <c r="D122" s="1324"/>
      <c r="E122" s="1327"/>
      <c r="F122" s="862">
        <v>24.7</v>
      </c>
      <c r="G122" s="863">
        <v>0.1</v>
      </c>
      <c r="H122" s="864">
        <v>0</v>
      </c>
      <c r="I122" s="865">
        <v>0.2</v>
      </c>
      <c r="J122" s="1315"/>
      <c r="K122" s="1298"/>
      <c r="L122" s="1304"/>
      <c r="M122" s="228"/>
      <c r="N122" s="583" t="s">
        <v>189</v>
      </c>
      <c r="O122" s="896">
        <f>MAX(I121:I123)</f>
        <v>0.3</v>
      </c>
      <c r="P122" s="896">
        <f>MAX(I124:I126)</f>
        <v>1.7</v>
      </c>
      <c r="Q122" s="897">
        <f>MAX(I127:I129)</f>
        <v>9.6000000000000002E-2</v>
      </c>
      <c r="R122" s="1332"/>
      <c r="S122" s="1307"/>
      <c r="V122" s="238">
        <v>3</v>
      </c>
      <c r="W122" s="239" t="s">
        <v>76</v>
      </c>
      <c r="X122" s="239">
        <v>31301283</v>
      </c>
      <c r="Y122" s="245">
        <v>1E-3</v>
      </c>
      <c r="Z122" s="240" t="s">
        <v>134</v>
      </c>
      <c r="AM122" s="203"/>
      <c r="AN122" s="203"/>
      <c r="AO122" s="203"/>
      <c r="AP122" s="203"/>
      <c r="AQ122" s="203"/>
      <c r="AR122" s="203"/>
      <c r="AS122" s="203"/>
      <c r="AT122" s="203"/>
      <c r="AU122" s="203"/>
      <c r="AV122" s="197"/>
      <c r="AW122" s="197"/>
      <c r="AX122" s="197"/>
      <c r="AY122" s="197"/>
      <c r="AZ122" s="197"/>
    </row>
    <row r="123" spans="1:52" ht="30" customHeight="1" thickBot="1" x14ac:dyDescent="0.25">
      <c r="A123" s="1313"/>
      <c r="B123" s="1314"/>
      <c r="C123" s="1321"/>
      <c r="D123" s="1324"/>
      <c r="E123" s="1327"/>
      <c r="F123" s="866">
        <v>29.5</v>
      </c>
      <c r="G123" s="867">
        <v>0.1</v>
      </c>
      <c r="H123" s="868">
        <v>-0.1</v>
      </c>
      <c r="I123" s="869">
        <v>0.2</v>
      </c>
      <c r="J123" s="1315"/>
      <c r="K123" s="1316"/>
      <c r="L123" s="1305"/>
      <c r="M123" s="228"/>
      <c r="N123" s="584"/>
      <c r="O123" s="898"/>
      <c r="P123" s="899"/>
      <c r="Q123" s="899"/>
      <c r="R123" s="1333"/>
      <c r="S123" s="1308"/>
      <c r="V123" s="238">
        <v>4</v>
      </c>
      <c r="W123" s="239" t="s">
        <v>76</v>
      </c>
      <c r="X123" s="239">
        <v>34508523</v>
      </c>
      <c r="Y123" s="239">
        <v>0.01</v>
      </c>
      <c r="Z123" s="240" t="s">
        <v>156</v>
      </c>
      <c r="AM123" s="203"/>
      <c r="AN123" s="203"/>
      <c r="AO123" s="203"/>
      <c r="AP123" s="203"/>
      <c r="AQ123" s="203"/>
      <c r="AR123" s="203"/>
      <c r="AS123" s="203"/>
      <c r="AT123" s="203"/>
      <c r="AU123" s="203"/>
      <c r="AV123" s="197"/>
      <c r="AW123" s="197"/>
      <c r="AX123" s="197"/>
      <c r="AY123" s="197"/>
      <c r="AZ123" s="197"/>
    </row>
    <row r="124" spans="1:52" ht="30" customHeight="1" x14ac:dyDescent="0.2">
      <c r="A124" s="1309" t="s">
        <v>190</v>
      </c>
      <c r="B124" s="1310"/>
      <c r="C124" s="1321"/>
      <c r="D124" s="1324"/>
      <c r="E124" s="1327"/>
      <c r="F124" s="858">
        <v>33.299999999999997</v>
      </c>
      <c r="G124" s="859">
        <v>0.1</v>
      </c>
      <c r="H124" s="859">
        <v>-3.3</v>
      </c>
      <c r="I124" s="861">
        <v>1.7</v>
      </c>
      <c r="J124" s="1315">
        <v>2</v>
      </c>
      <c r="K124" s="1297">
        <v>44020</v>
      </c>
      <c r="L124" s="1317" t="s">
        <v>364</v>
      </c>
      <c r="M124" s="228"/>
      <c r="N124" s="232"/>
      <c r="O124" s="228"/>
      <c r="P124" s="228"/>
      <c r="Q124" s="228"/>
      <c r="R124" s="228"/>
      <c r="S124" s="246"/>
      <c r="V124" s="238">
        <v>5</v>
      </c>
      <c r="W124" s="239" t="s">
        <v>76</v>
      </c>
      <c r="X124" s="239">
        <v>29605076</v>
      </c>
      <c r="Y124" s="247">
        <v>0.1</v>
      </c>
      <c r="Z124" s="240" t="s">
        <v>135</v>
      </c>
      <c r="AM124" s="203"/>
      <c r="AN124" s="203"/>
      <c r="AO124" s="203"/>
      <c r="AP124" s="203"/>
      <c r="AQ124" s="203"/>
      <c r="AR124" s="203"/>
      <c r="AS124" s="203"/>
      <c r="AT124" s="203"/>
      <c r="AU124" s="203"/>
      <c r="AV124" s="197"/>
      <c r="AW124" s="197"/>
      <c r="AX124" s="197"/>
      <c r="AY124" s="197"/>
      <c r="AZ124" s="197"/>
    </row>
    <row r="125" spans="1:52" ht="30" customHeight="1" thickBot="1" x14ac:dyDescent="0.25">
      <c r="A125" s="1311"/>
      <c r="B125" s="1312"/>
      <c r="C125" s="1321"/>
      <c r="D125" s="1324"/>
      <c r="E125" s="1327"/>
      <c r="F125" s="870">
        <v>51.2</v>
      </c>
      <c r="G125" s="863">
        <v>0.1</v>
      </c>
      <c r="H125" s="864">
        <v>-1.3</v>
      </c>
      <c r="I125" s="865">
        <v>1.7</v>
      </c>
      <c r="J125" s="1315"/>
      <c r="K125" s="1298"/>
      <c r="L125" s="1318"/>
      <c r="M125" s="228"/>
      <c r="N125" s="232"/>
      <c r="O125" s="228"/>
      <c r="P125" s="228"/>
      <c r="Q125" s="228"/>
      <c r="R125" s="228"/>
      <c r="S125" s="246"/>
      <c r="V125" s="248">
        <v>6</v>
      </c>
      <c r="W125" s="249" t="s">
        <v>76</v>
      </c>
      <c r="X125" s="249">
        <v>29605077</v>
      </c>
      <c r="Y125" s="249">
        <v>0.1</v>
      </c>
      <c r="Z125" s="250" t="s">
        <v>136</v>
      </c>
      <c r="AM125" s="203"/>
      <c r="AN125" s="203"/>
      <c r="AO125" s="203"/>
      <c r="AP125" s="203"/>
      <c r="AQ125" s="203"/>
      <c r="AR125" s="203"/>
      <c r="AS125" s="203"/>
      <c r="AT125" s="203"/>
      <c r="AU125" s="203"/>
      <c r="AV125" s="197"/>
      <c r="AW125" s="197"/>
      <c r="AX125" s="197"/>
      <c r="AY125" s="197"/>
      <c r="AZ125" s="197"/>
    </row>
    <row r="126" spans="1:52" ht="30" customHeight="1" thickBot="1" x14ac:dyDescent="0.25">
      <c r="A126" s="1313"/>
      <c r="B126" s="1314"/>
      <c r="C126" s="1321"/>
      <c r="D126" s="1324"/>
      <c r="E126" s="1327"/>
      <c r="F126" s="871">
        <v>77.099999999999994</v>
      </c>
      <c r="G126" s="867">
        <v>0.1</v>
      </c>
      <c r="H126" s="868">
        <v>3</v>
      </c>
      <c r="I126" s="869">
        <v>1.7</v>
      </c>
      <c r="J126" s="1315"/>
      <c r="K126" s="1316"/>
      <c r="L126" s="1319"/>
      <c r="M126" s="228"/>
      <c r="N126" s="232"/>
      <c r="O126" s="228"/>
      <c r="P126" s="228"/>
      <c r="Q126" s="228"/>
      <c r="R126" s="228"/>
      <c r="S126" s="246"/>
      <c r="AM126" s="203"/>
      <c r="AN126" s="203"/>
      <c r="AO126" s="203"/>
      <c r="AP126" s="203"/>
      <c r="AQ126" s="203"/>
      <c r="AR126" s="203"/>
      <c r="AS126" s="203"/>
      <c r="AT126" s="203"/>
      <c r="AU126" s="203"/>
      <c r="AV126" s="197"/>
      <c r="AW126" s="197"/>
      <c r="AX126" s="197"/>
      <c r="AY126" s="197"/>
      <c r="AZ126" s="197"/>
    </row>
    <row r="127" spans="1:52" ht="30" customHeight="1" thickBot="1" x14ac:dyDescent="0.25">
      <c r="A127" s="1309" t="s">
        <v>264</v>
      </c>
      <c r="B127" s="1310"/>
      <c r="C127" s="1321"/>
      <c r="D127" s="1324"/>
      <c r="E127" s="1327"/>
      <c r="F127" s="858">
        <v>598.03200000000004</v>
      </c>
      <c r="G127" s="859">
        <v>0.1</v>
      </c>
      <c r="H127" s="872">
        <v>1.534</v>
      </c>
      <c r="I127" s="873">
        <v>0.08</v>
      </c>
      <c r="J127" s="1393">
        <v>2</v>
      </c>
      <c r="K127" s="1297">
        <v>43980</v>
      </c>
      <c r="L127" s="1300" t="s">
        <v>365</v>
      </c>
      <c r="M127" s="228"/>
      <c r="N127" s="232"/>
      <c r="O127" s="228"/>
      <c r="P127" s="228"/>
      <c r="Q127" s="228"/>
      <c r="R127" s="228"/>
      <c r="S127" s="246"/>
      <c r="AM127" s="203"/>
      <c r="AN127" s="203"/>
      <c r="AY127" s="197"/>
      <c r="AZ127" s="197"/>
    </row>
    <row r="128" spans="1:52" ht="30" customHeight="1" x14ac:dyDescent="0.2">
      <c r="A128" s="1311"/>
      <c r="B128" s="1312"/>
      <c r="C128" s="1321"/>
      <c r="D128" s="1324"/>
      <c r="E128" s="1327"/>
      <c r="F128" s="862">
        <v>752.71299999999997</v>
      </c>
      <c r="G128" s="863">
        <v>0.1</v>
      </c>
      <c r="H128" s="874">
        <v>1.0549999999999999</v>
      </c>
      <c r="I128" s="875">
        <v>8.4000000000000005E-2</v>
      </c>
      <c r="J128" s="1394"/>
      <c r="K128" s="1298"/>
      <c r="L128" s="1301"/>
      <c r="M128" s="228"/>
      <c r="N128" s="232"/>
      <c r="O128" s="228"/>
      <c r="P128" s="228"/>
      <c r="Q128" s="228"/>
      <c r="R128" s="228"/>
      <c r="S128" s="246"/>
      <c r="V128" s="1253" t="s">
        <v>161</v>
      </c>
      <c r="W128" s="1254"/>
      <c r="X128" s="1255"/>
      <c r="AM128" s="203"/>
      <c r="AN128" s="203"/>
      <c r="AY128" s="197"/>
      <c r="AZ128" s="197"/>
    </row>
    <row r="129" spans="1:52" ht="30" customHeight="1" thickBot="1" x14ac:dyDescent="0.25">
      <c r="A129" s="1313"/>
      <c r="B129" s="1314"/>
      <c r="C129" s="1322"/>
      <c r="D129" s="1325"/>
      <c r="E129" s="1328"/>
      <c r="F129" s="876">
        <v>848.5</v>
      </c>
      <c r="G129" s="867">
        <v>0.1</v>
      </c>
      <c r="H129" s="877">
        <v>0.77800000000000002</v>
      </c>
      <c r="I129" s="878">
        <v>9.6000000000000002E-2</v>
      </c>
      <c r="J129" s="1395"/>
      <c r="K129" s="1299"/>
      <c r="L129" s="1302"/>
      <c r="M129" s="228"/>
      <c r="N129" s="232"/>
      <c r="O129" s="228"/>
      <c r="P129" s="228"/>
      <c r="Q129" s="228"/>
      <c r="R129" s="228"/>
      <c r="S129" s="246"/>
      <c r="V129" s="1256"/>
      <c r="W129" s="1257"/>
      <c r="X129" s="1258"/>
      <c r="AM129" s="203"/>
      <c r="AN129" s="203"/>
      <c r="AY129" s="197"/>
      <c r="AZ129" s="197"/>
    </row>
    <row r="130" spans="1:52" ht="30" customHeight="1" thickBot="1" x14ac:dyDescent="0.25">
      <c r="A130" s="232"/>
      <c r="B130" s="228"/>
      <c r="C130" s="228"/>
      <c r="D130" s="228"/>
      <c r="E130" s="228"/>
      <c r="F130" s="228"/>
      <c r="G130" s="228"/>
      <c r="H130" s="228"/>
      <c r="I130" s="228"/>
      <c r="J130" s="228"/>
      <c r="K130" s="228"/>
      <c r="L130" s="228"/>
      <c r="M130" s="228"/>
      <c r="N130" s="232"/>
      <c r="O130" s="228"/>
      <c r="P130" s="228"/>
      <c r="Q130" s="228"/>
      <c r="R130" s="228"/>
      <c r="S130" s="246"/>
      <c r="V130" s="1405" t="s">
        <v>209</v>
      </c>
      <c r="W130" s="1406"/>
      <c r="X130" s="1407"/>
      <c r="AM130" s="203"/>
      <c r="AN130" s="203"/>
      <c r="AY130" s="197"/>
      <c r="AZ130" s="197"/>
    </row>
    <row r="131" spans="1:52" ht="30" customHeight="1" thickBot="1" x14ac:dyDescent="0.25">
      <c r="A131" s="1339" t="s">
        <v>187</v>
      </c>
      <c r="B131" s="1340"/>
      <c r="C131" s="1320" t="s">
        <v>191</v>
      </c>
      <c r="D131" s="1345" t="s">
        <v>155</v>
      </c>
      <c r="E131" s="1348">
        <v>19506160802033</v>
      </c>
      <c r="F131" s="957">
        <v>15.3</v>
      </c>
      <c r="G131" s="929">
        <v>0.1</v>
      </c>
      <c r="H131" s="929">
        <v>-0.1</v>
      </c>
      <c r="I131" s="958">
        <v>0.3</v>
      </c>
      <c r="J131" s="1351">
        <v>2</v>
      </c>
      <c r="K131" s="1354">
        <v>44000</v>
      </c>
      <c r="L131" s="1357" t="s">
        <v>368</v>
      </c>
      <c r="M131" s="228"/>
      <c r="N131" s="582"/>
      <c r="O131" s="900" t="s">
        <v>164</v>
      </c>
      <c r="P131" s="901" t="s">
        <v>325</v>
      </c>
      <c r="Q131" s="901" t="s">
        <v>165</v>
      </c>
      <c r="R131" s="1331" t="s">
        <v>371</v>
      </c>
      <c r="S131" s="1306" t="s">
        <v>372</v>
      </c>
      <c r="V131" s="644"/>
      <c r="W131" s="486"/>
      <c r="X131" s="487"/>
      <c r="AM131" s="203"/>
      <c r="AN131" s="203"/>
      <c r="AY131" s="197"/>
      <c r="AZ131" s="197"/>
    </row>
    <row r="132" spans="1:52" ht="30" customHeight="1" thickBot="1" x14ac:dyDescent="0.25">
      <c r="A132" s="1341"/>
      <c r="B132" s="1342"/>
      <c r="C132" s="1321"/>
      <c r="D132" s="1346"/>
      <c r="E132" s="1349"/>
      <c r="F132" s="941">
        <v>24.5</v>
      </c>
      <c r="G132" s="933">
        <v>0.1</v>
      </c>
      <c r="H132" s="933">
        <v>0.3</v>
      </c>
      <c r="I132" s="942">
        <v>0.3</v>
      </c>
      <c r="J132" s="1352"/>
      <c r="K132" s="1355"/>
      <c r="L132" s="1358"/>
      <c r="M132" s="228"/>
      <c r="N132" s="583" t="s">
        <v>192</v>
      </c>
      <c r="O132" s="896">
        <f>MAX(I131:I133)</f>
        <v>0.3</v>
      </c>
      <c r="P132" s="902">
        <f>MAX(I134:I136)</f>
        <v>1.7</v>
      </c>
      <c r="Q132" s="903">
        <f>MAX(I137:I139)</f>
        <v>0.15</v>
      </c>
      <c r="R132" s="1332"/>
      <c r="S132" s="1307"/>
      <c r="V132" s="488" t="s">
        <v>160</v>
      </c>
      <c r="W132" s="489" t="s">
        <v>203</v>
      </c>
      <c r="X132" s="490" t="s">
        <v>286</v>
      </c>
      <c r="AM132" s="203"/>
      <c r="AN132" s="203"/>
      <c r="AY132" s="197"/>
      <c r="AZ132" s="197"/>
    </row>
    <row r="133" spans="1:52" ht="30" customHeight="1" thickBot="1" x14ac:dyDescent="0.25">
      <c r="A133" s="1343"/>
      <c r="B133" s="1344"/>
      <c r="C133" s="1321"/>
      <c r="D133" s="1346"/>
      <c r="E133" s="1349"/>
      <c r="F133" s="943">
        <v>29.5</v>
      </c>
      <c r="G133" s="937">
        <v>0.1</v>
      </c>
      <c r="H133" s="937">
        <v>0.2</v>
      </c>
      <c r="I133" s="944">
        <v>0.3</v>
      </c>
      <c r="J133" s="1353"/>
      <c r="K133" s="1356"/>
      <c r="L133" s="1359"/>
      <c r="M133" s="228"/>
      <c r="N133" s="585"/>
      <c r="O133" s="898"/>
      <c r="P133" s="899"/>
      <c r="Q133" s="899"/>
      <c r="R133" s="1333"/>
      <c r="S133" s="1308"/>
      <c r="V133" s="491">
        <v>1</v>
      </c>
      <c r="W133" s="729">
        <v>0.33</v>
      </c>
      <c r="X133" s="492">
        <v>1</v>
      </c>
      <c r="AM133" s="203"/>
      <c r="AN133" s="203"/>
      <c r="AY133" s="197"/>
      <c r="AZ133" s="197"/>
    </row>
    <row r="134" spans="1:52" ht="30" customHeight="1" x14ac:dyDescent="0.2">
      <c r="A134" s="1309" t="s">
        <v>190</v>
      </c>
      <c r="B134" s="1310"/>
      <c r="C134" s="1321"/>
      <c r="D134" s="1346"/>
      <c r="E134" s="1349"/>
      <c r="F134" s="928">
        <v>32.4</v>
      </c>
      <c r="G134" s="959">
        <v>0.1</v>
      </c>
      <c r="H134" s="959">
        <v>-2.4</v>
      </c>
      <c r="I134" s="960">
        <v>1.7</v>
      </c>
      <c r="J134" s="1373">
        <v>2</v>
      </c>
      <c r="K134" s="1375">
        <v>44001</v>
      </c>
      <c r="L134" s="1377" t="s">
        <v>369</v>
      </c>
      <c r="M134" s="228"/>
      <c r="N134" s="252"/>
      <c r="O134" s="228"/>
      <c r="P134" s="228"/>
      <c r="Q134" s="228"/>
      <c r="R134" s="228"/>
      <c r="S134" s="253"/>
      <c r="V134" s="477">
        <v>2</v>
      </c>
      <c r="W134" s="730">
        <v>0.4</v>
      </c>
      <c r="X134" s="479">
        <v>1.2</v>
      </c>
      <c r="AM134" s="203"/>
      <c r="AN134" s="203"/>
      <c r="AO134" s="203"/>
      <c r="AP134" s="203"/>
      <c r="AQ134" s="203"/>
      <c r="AR134" s="203"/>
      <c r="AS134" s="203"/>
      <c r="AT134" s="203"/>
      <c r="AU134" s="203"/>
      <c r="AV134" s="197"/>
      <c r="AW134" s="197"/>
      <c r="AX134" s="197"/>
      <c r="AY134" s="197"/>
      <c r="AZ134" s="197"/>
    </row>
    <row r="135" spans="1:52" ht="30" customHeight="1" x14ac:dyDescent="0.2">
      <c r="A135" s="1311"/>
      <c r="B135" s="1312"/>
      <c r="C135" s="1321"/>
      <c r="D135" s="1346"/>
      <c r="E135" s="1349"/>
      <c r="F135" s="941">
        <v>50.2</v>
      </c>
      <c r="G135" s="961">
        <v>0.1</v>
      </c>
      <c r="H135" s="961">
        <v>-0.2</v>
      </c>
      <c r="I135" s="942">
        <v>1.7</v>
      </c>
      <c r="J135" s="1352"/>
      <c r="K135" s="1355"/>
      <c r="L135" s="1358"/>
      <c r="M135" s="228"/>
      <c r="N135" s="232"/>
      <c r="O135" s="228"/>
      <c r="P135" s="228"/>
      <c r="Q135" s="228"/>
      <c r="R135" s="228"/>
      <c r="S135" s="253"/>
      <c r="V135" s="477">
        <v>2</v>
      </c>
      <c r="W135" s="730">
        <v>0.4</v>
      </c>
      <c r="X135" s="479">
        <v>1.2</v>
      </c>
      <c r="AM135" s="203"/>
      <c r="AN135" s="203"/>
      <c r="AO135" s="203"/>
      <c r="AP135" s="203"/>
      <c r="AQ135" s="203"/>
      <c r="AR135" s="203"/>
      <c r="AS135" s="203"/>
      <c r="AT135" s="203"/>
      <c r="AU135" s="203"/>
      <c r="AV135" s="197"/>
      <c r="AW135" s="197"/>
      <c r="AX135" s="197"/>
      <c r="AY135" s="197"/>
      <c r="AZ135" s="197"/>
    </row>
    <row r="136" spans="1:52" ht="30" customHeight="1" thickBot="1" x14ac:dyDescent="0.25">
      <c r="A136" s="1313"/>
      <c r="B136" s="1314"/>
      <c r="C136" s="1321"/>
      <c r="D136" s="1346"/>
      <c r="E136" s="1349"/>
      <c r="F136" s="943">
        <v>76.099999999999994</v>
      </c>
      <c r="G136" s="962">
        <v>0.1</v>
      </c>
      <c r="H136" s="962">
        <v>3.9</v>
      </c>
      <c r="I136" s="944">
        <v>1.7</v>
      </c>
      <c r="J136" s="1353"/>
      <c r="K136" s="1356"/>
      <c r="L136" s="1359"/>
      <c r="M136" s="228"/>
      <c r="N136" s="232"/>
      <c r="O136" s="228"/>
      <c r="P136" s="228"/>
      <c r="Q136" s="228"/>
      <c r="R136" s="228"/>
      <c r="S136" s="253"/>
      <c r="V136" s="477">
        <v>5</v>
      </c>
      <c r="W136" s="730">
        <v>0.53</v>
      </c>
      <c r="X136" s="479">
        <v>1.6</v>
      </c>
      <c r="AM136" s="203"/>
      <c r="AN136" s="203"/>
      <c r="AO136" s="203"/>
      <c r="AP136" s="203"/>
      <c r="AQ136" s="203"/>
      <c r="AR136" s="203"/>
      <c r="AS136" s="203"/>
      <c r="AT136" s="203"/>
      <c r="AU136" s="203"/>
      <c r="AV136" s="197"/>
      <c r="AW136" s="197"/>
      <c r="AX136" s="197"/>
      <c r="AY136" s="197"/>
      <c r="AZ136" s="197"/>
    </row>
    <row r="137" spans="1:52" ht="30" customHeight="1" x14ac:dyDescent="0.2">
      <c r="A137" s="1309" t="s">
        <v>264</v>
      </c>
      <c r="B137" s="1310"/>
      <c r="C137" s="1321"/>
      <c r="D137" s="1346"/>
      <c r="E137" s="1349"/>
      <c r="F137" s="963">
        <v>397.70400000000001</v>
      </c>
      <c r="G137" s="964">
        <v>0.1</v>
      </c>
      <c r="H137" s="965">
        <v>2.25</v>
      </c>
      <c r="I137" s="966">
        <v>0.12</v>
      </c>
      <c r="J137" s="1373">
        <v>2</v>
      </c>
      <c r="K137" s="1375">
        <v>43980</v>
      </c>
      <c r="L137" s="1377" t="s">
        <v>370</v>
      </c>
      <c r="M137" s="228"/>
      <c r="N137" s="232"/>
      <c r="O137" s="228"/>
      <c r="P137" s="228"/>
      <c r="Q137" s="228"/>
      <c r="R137" s="228"/>
      <c r="S137" s="253"/>
      <c r="V137" s="477">
        <v>10</v>
      </c>
      <c r="W137" s="730">
        <v>0.67</v>
      </c>
      <c r="X137" s="479">
        <v>2</v>
      </c>
      <c r="AB137" s="203"/>
      <c r="AM137" s="203"/>
      <c r="AN137" s="203"/>
      <c r="AO137" s="203"/>
      <c r="AP137" s="203"/>
      <c r="AQ137" s="203"/>
      <c r="AR137" s="203"/>
      <c r="AS137" s="203"/>
      <c r="AT137" s="203"/>
      <c r="AU137" s="203"/>
      <c r="AV137" s="197"/>
      <c r="AW137" s="197"/>
      <c r="AX137" s="197"/>
      <c r="AY137" s="197"/>
      <c r="AZ137" s="197"/>
    </row>
    <row r="138" spans="1:52" ht="30" customHeight="1" x14ac:dyDescent="0.2">
      <c r="A138" s="1311"/>
      <c r="B138" s="1312"/>
      <c r="C138" s="1321"/>
      <c r="D138" s="1346"/>
      <c r="E138" s="1349"/>
      <c r="F138" s="941">
        <v>752.71299999999997</v>
      </c>
      <c r="G138" s="961">
        <v>0.1</v>
      </c>
      <c r="H138" s="967">
        <v>1.0549999999999999</v>
      </c>
      <c r="I138" s="968">
        <v>8.4000000000000005E-2</v>
      </c>
      <c r="J138" s="1352"/>
      <c r="K138" s="1355"/>
      <c r="L138" s="1358"/>
      <c r="M138" s="228"/>
      <c r="N138" s="232"/>
      <c r="O138" s="228"/>
      <c r="P138" s="228"/>
      <c r="Q138" s="228"/>
      <c r="R138" s="228"/>
      <c r="S138" s="253"/>
      <c r="V138" s="477">
        <v>20</v>
      </c>
      <c r="W138" s="730">
        <v>0.83</v>
      </c>
      <c r="X138" s="479">
        <v>2.5</v>
      </c>
      <c r="AB138" s="203"/>
      <c r="AM138" s="203"/>
      <c r="AN138" s="203"/>
      <c r="AO138" s="203"/>
      <c r="AV138" s="197"/>
      <c r="AW138" s="197"/>
      <c r="AX138" s="197"/>
      <c r="AY138" s="197"/>
      <c r="AZ138" s="197"/>
    </row>
    <row r="139" spans="1:52" ht="30" customHeight="1" thickBot="1" x14ac:dyDescent="0.25">
      <c r="A139" s="1313"/>
      <c r="B139" s="1314"/>
      <c r="C139" s="1322"/>
      <c r="D139" s="1347"/>
      <c r="E139" s="1350"/>
      <c r="F139" s="951">
        <v>1098.79</v>
      </c>
      <c r="G139" s="962">
        <v>0.1</v>
      </c>
      <c r="H139" s="969">
        <v>0.84</v>
      </c>
      <c r="I139" s="970">
        <v>0.15</v>
      </c>
      <c r="J139" s="1374"/>
      <c r="K139" s="1376"/>
      <c r="L139" s="1378"/>
      <c r="M139" s="228"/>
      <c r="N139" s="232"/>
      <c r="O139" s="228"/>
      <c r="P139" s="228"/>
      <c r="Q139" s="228"/>
      <c r="R139" s="228"/>
      <c r="S139" s="253"/>
      <c r="V139" s="477">
        <v>20</v>
      </c>
      <c r="W139" s="730">
        <v>0.83</v>
      </c>
      <c r="X139" s="479">
        <v>2.5</v>
      </c>
      <c r="AB139" s="203"/>
      <c r="AM139" s="203"/>
      <c r="AN139" s="203"/>
      <c r="AO139" s="203"/>
      <c r="AV139" s="197"/>
      <c r="AW139" s="197"/>
      <c r="AX139" s="197"/>
      <c r="AY139" s="197"/>
      <c r="AZ139" s="197"/>
    </row>
    <row r="140" spans="1:52" ht="30" customHeight="1" thickBot="1" x14ac:dyDescent="0.25">
      <c r="A140" s="254"/>
      <c r="B140" s="255"/>
      <c r="C140" s="256"/>
      <c r="D140" s="257"/>
      <c r="E140" s="258"/>
      <c r="F140" s="256"/>
      <c r="G140" s="256"/>
      <c r="H140" s="256"/>
      <c r="I140" s="256"/>
      <c r="J140" s="256"/>
      <c r="K140" s="259"/>
      <c r="L140" s="260"/>
      <c r="M140" s="228"/>
      <c r="N140" s="232"/>
      <c r="O140" s="228"/>
      <c r="P140" s="228"/>
      <c r="Q140" s="228"/>
      <c r="R140" s="228"/>
      <c r="S140" s="253"/>
      <c r="V140" s="477">
        <v>50</v>
      </c>
      <c r="W140" s="478">
        <v>1</v>
      </c>
      <c r="X140" s="479">
        <v>3</v>
      </c>
      <c r="AB140" s="203"/>
      <c r="AM140" s="203"/>
      <c r="AN140" s="203"/>
      <c r="AO140" s="203"/>
      <c r="AV140" s="197"/>
      <c r="AW140" s="197"/>
      <c r="AX140" s="197"/>
      <c r="AY140" s="197"/>
      <c r="AZ140" s="197"/>
    </row>
    <row r="141" spans="1:52" ht="30" customHeight="1" x14ac:dyDescent="0.2">
      <c r="A141" s="1309" t="s">
        <v>187</v>
      </c>
      <c r="B141" s="1310"/>
      <c r="C141" s="1320" t="s">
        <v>193</v>
      </c>
      <c r="D141" s="1323" t="s">
        <v>155</v>
      </c>
      <c r="E141" s="1348">
        <v>19406160802033</v>
      </c>
      <c r="F141" s="736">
        <v>15.3</v>
      </c>
      <c r="G141" s="734">
        <v>0.1</v>
      </c>
      <c r="H141" s="242">
        <v>-0.1</v>
      </c>
      <c r="I141" s="737">
        <v>0.3</v>
      </c>
      <c r="J141" s="1408">
        <v>2</v>
      </c>
      <c r="K141" s="1409">
        <v>43732</v>
      </c>
      <c r="L141" s="1410" t="s">
        <v>283</v>
      </c>
      <c r="M141" s="228"/>
      <c r="N141" s="582"/>
      <c r="O141" s="261" t="s">
        <v>164</v>
      </c>
      <c r="P141" s="262" t="s">
        <v>325</v>
      </c>
      <c r="Q141" s="262" t="s">
        <v>165</v>
      </c>
      <c r="R141" s="1414" t="s">
        <v>477</v>
      </c>
      <c r="S141" s="1411" t="s">
        <v>478</v>
      </c>
      <c r="U141" s="198" t="s">
        <v>285</v>
      </c>
      <c r="V141" s="477">
        <v>100</v>
      </c>
      <c r="W141" s="478">
        <v>1.7</v>
      </c>
      <c r="X141" s="479">
        <v>5</v>
      </c>
      <c r="AB141" s="203"/>
      <c r="AC141" s="203"/>
      <c r="AK141" s="203"/>
      <c r="AL141" s="203"/>
      <c r="AM141" s="203"/>
      <c r="AN141" s="203"/>
      <c r="AO141" s="203"/>
      <c r="AP141" s="203"/>
      <c r="AQ141" s="203"/>
      <c r="AR141" s="203"/>
      <c r="AS141" s="203"/>
      <c r="AT141" s="203"/>
      <c r="AU141" s="203"/>
      <c r="AV141" s="197"/>
      <c r="AW141" s="197"/>
      <c r="AX141" s="197"/>
      <c r="AY141" s="197"/>
      <c r="AZ141" s="197"/>
    </row>
    <row r="142" spans="1:52" ht="30" customHeight="1" x14ac:dyDescent="0.2">
      <c r="A142" s="1311"/>
      <c r="B142" s="1312"/>
      <c r="C142" s="1321"/>
      <c r="D142" s="1324"/>
      <c r="E142" s="1349"/>
      <c r="F142" s="243">
        <v>24.8</v>
      </c>
      <c r="G142" s="733">
        <v>0.1</v>
      </c>
      <c r="H142" s="244">
        <v>0</v>
      </c>
      <c r="I142" s="856">
        <v>0.3</v>
      </c>
      <c r="J142" s="1380"/>
      <c r="K142" s="1382"/>
      <c r="L142" s="1384"/>
      <c r="M142" s="228"/>
      <c r="N142" s="583" t="s">
        <v>194</v>
      </c>
      <c r="O142" s="263">
        <f>MAX(I141:I143)</f>
        <v>0.3</v>
      </c>
      <c r="P142" s="264">
        <f>MAX(I144:I146)</f>
        <v>1.7</v>
      </c>
      <c r="Q142" s="264">
        <f>MAX(I147:I149)</f>
        <v>0.14000000000000001</v>
      </c>
      <c r="R142" s="1415"/>
      <c r="S142" s="1412"/>
      <c r="V142" s="477">
        <v>200</v>
      </c>
      <c r="W142" s="478">
        <v>3.3</v>
      </c>
      <c r="X142" s="480">
        <v>10</v>
      </c>
      <c r="AB142" s="203"/>
      <c r="AC142" s="203"/>
      <c r="AK142" s="203"/>
      <c r="AL142" s="203"/>
      <c r="AM142" s="203"/>
      <c r="AN142" s="203"/>
      <c r="AO142" s="203"/>
      <c r="AP142" s="203"/>
      <c r="AQ142" s="203"/>
      <c r="AR142" s="203"/>
      <c r="AS142" s="203"/>
      <c r="AT142" s="203"/>
      <c r="AU142" s="203"/>
      <c r="AV142" s="197"/>
      <c r="AW142" s="197"/>
      <c r="AX142" s="197"/>
      <c r="AY142" s="197"/>
      <c r="AZ142" s="197"/>
    </row>
    <row r="143" spans="1:52" ht="30" customHeight="1" thickBot="1" x14ac:dyDescent="0.25">
      <c r="A143" s="1313"/>
      <c r="B143" s="1314"/>
      <c r="C143" s="1321"/>
      <c r="D143" s="1324"/>
      <c r="E143" s="1349"/>
      <c r="F143" s="735">
        <v>29.6</v>
      </c>
      <c r="G143" s="886">
        <v>0.1</v>
      </c>
      <c r="H143" s="251">
        <v>0.1</v>
      </c>
      <c r="I143" s="857">
        <v>0.3</v>
      </c>
      <c r="J143" s="1380"/>
      <c r="K143" s="1382"/>
      <c r="L143" s="1384"/>
      <c r="M143" s="228"/>
      <c r="N143" s="584"/>
      <c r="O143" s="265"/>
      <c r="P143" s="266"/>
      <c r="Q143" s="266"/>
      <c r="R143" s="1416"/>
      <c r="S143" s="1413"/>
      <c r="V143" s="477">
        <v>200</v>
      </c>
      <c r="W143" s="478">
        <v>3.3</v>
      </c>
      <c r="X143" s="480">
        <v>10</v>
      </c>
      <c r="AB143" s="203"/>
      <c r="AC143" s="203"/>
      <c r="AK143" s="203"/>
      <c r="AL143" s="203"/>
      <c r="AM143" s="203"/>
      <c r="AN143" s="203"/>
      <c r="AO143" s="203"/>
      <c r="AP143" s="203"/>
      <c r="AQ143" s="203"/>
      <c r="AR143" s="203"/>
      <c r="AS143" s="203"/>
      <c r="AT143" s="203"/>
      <c r="AU143" s="203"/>
      <c r="AV143" s="197"/>
      <c r="AW143" s="197"/>
      <c r="AX143" s="197"/>
      <c r="AY143" s="197"/>
      <c r="AZ143" s="197"/>
    </row>
    <row r="144" spans="1:52" ht="30" customHeight="1" x14ac:dyDescent="0.2">
      <c r="A144" s="1309" t="s">
        <v>190</v>
      </c>
      <c r="B144" s="1310"/>
      <c r="C144" s="1321"/>
      <c r="D144" s="1324"/>
      <c r="E144" s="1349"/>
      <c r="F144" s="241">
        <v>32.299999999999997</v>
      </c>
      <c r="G144" s="734">
        <v>0.1</v>
      </c>
      <c r="H144" s="734">
        <v>-2.2999999999999998</v>
      </c>
      <c r="I144" s="737">
        <v>1.7</v>
      </c>
      <c r="J144" s="1379">
        <v>2</v>
      </c>
      <c r="K144" s="1381">
        <v>43733</v>
      </c>
      <c r="L144" s="1383" t="s">
        <v>284</v>
      </c>
      <c r="M144" s="228"/>
      <c r="N144" s="232"/>
      <c r="O144" s="228"/>
      <c r="P144" s="228"/>
      <c r="Q144" s="228"/>
      <c r="R144" s="228"/>
      <c r="S144" s="253"/>
      <c r="V144" s="477">
        <v>500</v>
      </c>
      <c r="W144" s="478">
        <v>8.3000000000000007</v>
      </c>
      <c r="X144" s="480">
        <v>25</v>
      </c>
      <c r="AB144" s="203"/>
      <c r="AC144" s="203"/>
      <c r="AK144" s="203"/>
      <c r="AL144" s="203"/>
      <c r="AM144" s="203"/>
      <c r="AN144" s="203"/>
      <c r="AO144" s="203"/>
      <c r="AP144" s="203"/>
      <c r="AQ144" s="203"/>
      <c r="AR144" s="203"/>
      <c r="AS144" s="203"/>
      <c r="AT144" s="203"/>
      <c r="AU144" s="203"/>
      <c r="AV144" s="197"/>
      <c r="AW144" s="197"/>
      <c r="AX144" s="197"/>
      <c r="AY144" s="197"/>
      <c r="AZ144" s="197"/>
    </row>
    <row r="145" spans="1:52" ht="30" customHeight="1" x14ac:dyDescent="0.2">
      <c r="A145" s="1311"/>
      <c r="B145" s="1312"/>
      <c r="C145" s="1321"/>
      <c r="D145" s="1324"/>
      <c r="E145" s="1349"/>
      <c r="F145" s="243">
        <v>50.6</v>
      </c>
      <c r="G145" s="733">
        <v>0.1</v>
      </c>
      <c r="H145" s="733">
        <v>-0.6</v>
      </c>
      <c r="I145" s="856">
        <v>1.7</v>
      </c>
      <c r="J145" s="1380">
        <v>2</v>
      </c>
      <c r="K145" s="1382"/>
      <c r="L145" s="1384"/>
      <c r="M145" s="228"/>
      <c r="N145" s="232"/>
      <c r="O145" s="228"/>
      <c r="P145" s="228"/>
      <c r="Q145" s="228"/>
      <c r="R145" s="228"/>
      <c r="S145" s="253"/>
      <c r="V145" s="481" t="s">
        <v>141</v>
      </c>
      <c r="W145" s="482">
        <v>17</v>
      </c>
      <c r="X145" s="480">
        <v>50</v>
      </c>
      <c r="AA145" s="203"/>
      <c r="AB145" s="203"/>
      <c r="AC145" s="203"/>
      <c r="AG145" s="203"/>
      <c r="AK145" s="203"/>
      <c r="AL145" s="203"/>
      <c r="AM145" s="203"/>
      <c r="AN145" s="203"/>
      <c r="AO145" s="203"/>
      <c r="AP145" s="203"/>
      <c r="AQ145" s="203"/>
      <c r="AR145" s="203"/>
      <c r="AS145" s="203"/>
      <c r="AT145" s="203"/>
      <c r="AU145" s="203"/>
      <c r="AV145" s="197"/>
      <c r="AW145" s="197"/>
      <c r="AX145" s="197"/>
      <c r="AY145" s="197"/>
      <c r="AZ145" s="197"/>
    </row>
    <row r="146" spans="1:52" ht="30" customHeight="1" thickBot="1" x14ac:dyDescent="0.25">
      <c r="A146" s="1313"/>
      <c r="B146" s="1314"/>
      <c r="C146" s="1321"/>
      <c r="D146" s="1324"/>
      <c r="E146" s="1349"/>
      <c r="F146" s="735">
        <v>68.599999999999994</v>
      </c>
      <c r="G146" s="251">
        <v>0.1</v>
      </c>
      <c r="H146" s="251">
        <v>1.4</v>
      </c>
      <c r="I146" s="857">
        <v>1.7</v>
      </c>
      <c r="J146" s="1380"/>
      <c r="K146" s="1382"/>
      <c r="L146" s="1384"/>
      <c r="M146" s="228"/>
      <c r="N146" s="232"/>
      <c r="O146" s="228"/>
      <c r="P146" s="228"/>
      <c r="Q146" s="228"/>
      <c r="R146" s="228"/>
      <c r="S146" s="253"/>
      <c r="V146" s="481" t="s">
        <v>142</v>
      </c>
      <c r="W146" s="482">
        <v>33</v>
      </c>
      <c r="X146" s="480">
        <v>100</v>
      </c>
      <c r="Z146" s="203"/>
      <c r="AA146" s="203"/>
      <c r="AB146" s="203"/>
      <c r="AC146" s="203"/>
      <c r="AG146" s="203"/>
      <c r="AK146" s="203"/>
      <c r="AL146" s="203"/>
      <c r="AM146" s="203"/>
      <c r="AN146" s="203"/>
      <c r="AO146" s="203"/>
      <c r="AP146" s="203"/>
      <c r="AQ146" s="203"/>
      <c r="AR146" s="203"/>
      <c r="AS146" s="203"/>
      <c r="AT146" s="203"/>
      <c r="AU146" s="203"/>
      <c r="AV146" s="197"/>
      <c r="AW146" s="197"/>
      <c r="AX146" s="197"/>
      <c r="AY146" s="197"/>
      <c r="AZ146" s="197"/>
    </row>
    <row r="147" spans="1:52" ht="30" customHeight="1" x14ac:dyDescent="0.2">
      <c r="A147" s="1309" t="s">
        <v>264</v>
      </c>
      <c r="B147" s="1310"/>
      <c r="C147" s="1321"/>
      <c r="D147" s="1324"/>
      <c r="E147" s="1349"/>
      <c r="F147" s="881">
        <v>397.74599999999998</v>
      </c>
      <c r="G147" s="882">
        <v>0.1</v>
      </c>
      <c r="H147" s="883">
        <v>2.33</v>
      </c>
      <c r="I147" s="884">
        <v>0.12</v>
      </c>
      <c r="J147" s="1396">
        <v>2</v>
      </c>
      <c r="K147" s="1399">
        <v>44106</v>
      </c>
      <c r="L147" s="1402" t="s">
        <v>476</v>
      </c>
      <c r="M147" s="228"/>
      <c r="N147" s="232"/>
      <c r="O147" s="228"/>
      <c r="P147" s="228"/>
      <c r="Q147" s="228"/>
      <c r="R147" s="228"/>
      <c r="S147" s="253"/>
      <c r="V147" s="481" t="s">
        <v>142</v>
      </c>
      <c r="W147" s="482">
        <v>33</v>
      </c>
      <c r="X147" s="480">
        <v>100</v>
      </c>
      <c r="Z147" s="203"/>
      <c r="AA147" s="203"/>
      <c r="AB147" s="203"/>
      <c r="AG147" s="203"/>
      <c r="AK147" s="203"/>
      <c r="AL147" s="203"/>
      <c r="AM147" s="203"/>
      <c r="AN147" s="203"/>
      <c r="AO147" s="203"/>
      <c r="AP147" s="203"/>
      <c r="AQ147" s="203"/>
      <c r="AR147" s="203"/>
      <c r="AS147" s="203"/>
      <c r="AT147" s="203"/>
      <c r="AU147" s="203"/>
      <c r="AV147" s="197"/>
      <c r="AW147" s="197"/>
      <c r="AX147" s="197"/>
      <c r="AY147" s="197"/>
      <c r="AZ147" s="197"/>
    </row>
    <row r="148" spans="1:52" ht="30" customHeight="1" x14ac:dyDescent="0.2">
      <c r="A148" s="1311"/>
      <c r="B148" s="1312"/>
      <c r="C148" s="1321"/>
      <c r="D148" s="1324"/>
      <c r="E148" s="1349"/>
      <c r="F148" s="862">
        <v>752.61900000000003</v>
      </c>
      <c r="G148" s="863">
        <v>0.1</v>
      </c>
      <c r="H148" s="874">
        <v>0.99099999999999999</v>
      </c>
      <c r="I148" s="879">
        <v>8.4000000000000005E-2</v>
      </c>
      <c r="J148" s="1397">
        <v>2</v>
      </c>
      <c r="K148" s="1400">
        <v>42671</v>
      </c>
      <c r="L148" s="1403" t="s">
        <v>195</v>
      </c>
      <c r="M148" s="228"/>
      <c r="N148" s="232"/>
      <c r="O148" s="228"/>
      <c r="P148" s="228"/>
      <c r="Q148" s="228"/>
      <c r="R148" s="228"/>
      <c r="S148" s="253"/>
      <c r="V148" s="481" t="s">
        <v>143</v>
      </c>
      <c r="W148" s="482">
        <v>83</v>
      </c>
      <c r="X148" s="480">
        <v>250</v>
      </c>
      <c r="Z148" s="203"/>
      <c r="AA148" s="203"/>
      <c r="AB148" s="203"/>
      <c r="AK148" s="203"/>
      <c r="AL148" s="203"/>
      <c r="AM148" s="203"/>
      <c r="AN148" s="203"/>
      <c r="AO148" s="203"/>
      <c r="AP148" s="203"/>
      <c r="AQ148" s="203"/>
      <c r="AR148" s="203"/>
      <c r="AS148" s="203"/>
      <c r="AT148" s="203"/>
      <c r="AU148" s="203"/>
      <c r="AV148" s="197"/>
      <c r="AW148" s="197"/>
      <c r="AX148" s="197"/>
      <c r="AY148" s="197"/>
      <c r="AZ148" s="197"/>
    </row>
    <row r="149" spans="1:52" ht="30" customHeight="1" thickBot="1" x14ac:dyDescent="0.25">
      <c r="A149" s="1313"/>
      <c r="B149" s="1314"/>
      <c r="C149" s="1322"/>
      <c r="D149" s="1325"/>
      <c r="E149" s="1350"/>
      <c r="F149" s="871">
        <v>1098.8340000000001</v>
      </c>
      <c r="G149" s="867">
        <v>0.1</v>
      </c>
      <c r="H149" s="885">
        <v>0.74</v>
      </c>
      <c r="I149" s="880">
        <v>0.14000000000000001</v>
      </c>
      <c r="J149" s="1398"/>
      <c r="K149" s="1401"/>
      <c r="L149" s="1404"/>
      <c r="M149" s="228"/>
      <c r="N149" s="232"/>
      <c r="O149" s="228"/>
      <c r="P149" s="228"/>
      <c r="Q149" s="228"/>
      <c r="R149" s="228"/>
      <c r="S149" s="253"/>
      <c r="V149" s="481" t="s">
        <v>144</v>
      </c>
      <c r="W149" s="483">
        <v>0.17</v>
      </c>
      <c r="X149" s="591">
        <v>0.5</v>
      </c>
      <c r="AA149" s="203"/>
      <c r="AB149" s="203"/>
      <c r="AK149" s="203"/>
      <c r="AL149" s="203"/>
      <c r="AM149" s="203"/>
      <c r="AN149" s="203"/>
      <c r="AO149" s="203"/>
      <c r="AP149" s="203"/>
      <c r="AQ149" s="203"/>
      <c r="AR149" s="203"/>
      <c r="AS149" s="203"/>
      <c r="AT149" s="203"/>
      <c r="AU149" s="203"/>
      <c r="AV149" s="197"/>
      <c r="AW149" s="197"/>
      <c r="AX149" s="197"/>
      <c r="AY149" s="197"/>
      <c r="AZ149" s="197"/>
    </row>
    <row r="150" spans="1:52" ht="30" customHeight="1" thickBot="1" x14ac:dyDescent="0.25">
      <c r="A150" s="267"/>
      <c r="B150" s="268"/>
      <c r="C150" s="228"/>
      <c r="D150" s="228"/>
      <c r="E150" s="228"/>
      <c r="F150" s="228"/>
      <c r="G150" s="228"/>
      <c r="H150" s="228"/>
      <c r="I150" s="228"/>
      <c r="J150" s="228"/>
      <c r="K150" s="228"/>
      <c r="L150" s="228"/>
      <c r="M150" s="228"/>
      <c r="N150" s="232"/>
      <c r="O150" s="228"/>
      <c r="P150" s="228"/>
      <c r="Q150" s="228"/>
      <c r="R150" s="228"/>
      <c r="S150" s="253"/>
      <c r="V150" s="484" t="s">
        <v>159</v>
      </c>
      <c r="W150" s="485">
        <v>0.33</v>
      </c>
      <c r="X150" s="645">
        <v>1</v>
      </c>
      <c r="AA150" s="203"/>
      <c r="AB150" s="203"/>
      <c r="AK150" s="203"/>
      <c r="AL150" s="203"/>
      <c r="AM150" s="203"/>
      <c r="AN150" s="203"/>
      <c r="AO150" s="203"/>
      <c r="AP150" s="203"/>
      <c r="AQ150" s="203"/>
      <c r="AR150" s="203"/>
      <c r="AS150" s="203"/>
      <c r="AT150" s="203"/>
      <c r="AU150" s="203"/>
      <c r="AV150" s="197"/>
      <c r="AW150" s="197"/>
      <c r="AX150" s="197"/>
      <c r="AY150" s="197"/>
      <c r="AZ150" s="197"/>
    </row>
    <row r="151" spans="1:52" ht="30" customHeight="1" x14ac:dyDescent="0.2">
      <c r="A151" s="1309" t="s">
        <v>187</v>
      </c>
      <c r="B151" s="1310"/>
      <c r="C151" s="1320" t="s">
        <v>196</v>
      </c>
      <c r="D151" s="1323" t="s">
        <v>155</v>
      </c>
      <c r="E151" s="1348" t="s">
        <v>197</v>
      </c>
      <c r="F151" s="928">
        <v>15.2</v>
      </c>
      <c r="G151" s="929">
        <v>0.1</v>
      </c>
      <c r="H151" s="930">
        <v>0</v>
      </c>
      <c r="I151" s="953">
        <v>0.3</v>
      </c>
      <c r="J151" s="1389">
        <v>2</v>
      </c>
      <c r="K151" s="1390">
        <v>44000</v>
      </c>
      <c r="L151" s="1391" t="s">
        <v>373</v>
      </c>
      <c r="M151" s="228"/>
      <c r="N151" s="582"/>
      <c r="O151" s="904" t="s">
        <v>164</v>
      </c>
      <c r="P151" s="905" t="s">
        <v>325</v>
      </c>
      <c r="Q151" s="905" t="s">
        <v>165</v>
      </c>
      <c r="R151" s="1331" t="s">
        <v>375</v>
      </c>
      <c r="S151" s="1306" t="s">
        <v>376</v>
      </c>
      <c r="AA151" s="203"/>
      <c r="AB151" s="203"/>
      <c r="AK151" s="203"/>
      <c r="AL151" s="203"/>
      <c r="AM151" s="203"/>
      <c r="AN151" s="203"/>
      <c r="AO151" s="203"/>
      <c r="AP151" s="203"/>
      <c r="AQ151" s="203"/>
      <c r="AR151" s="203"/>
      <c r="AS151" s="203"/>
      <c r="AT151" s="203"/>
      <c r="AU151" s="203"/>
    </row>
    <row r="152" spans="1:52" ht="30" customHeight="1" x14ac:dyDescent="0.2">
      <c r="A152" s="1311"/>
      <c r="B152" s="1312"/>
      <c r="C152" s="1385"/>
      <c r="D152" s="1324"/>
      <c r="E152" s="1349"/>
      <c r="F152" s="941">
        <v>24.8</v>
      </c>
      <c r="G152" s="933">
        <v>0.1</v>
      </c>
      <c r="H152" s="934">
        <v>0</v>
      </c>
      <c r="I152" s="935">
        <v>0.2</v>
      </c>
      <c r="J152" s="1388"/>
      <c r="K152" s="1361"/>
      <c r="L152" s="1365"/>
      <c r="M152" s="228"/>
      <c r="N152" s="586" t="s">
        <v>167</v>
      </c>
      <c r="O152" s="906">
        <f>MAX(I151:I153)</f>
        <v>0.3</v>
      </c>
      <c r="P152" s="907">
        <f>MAX(I154:I156)</f>
        <v>1.7</v>
      </c>
      <c r="Q152" s="907">
        <f>MAX(I157:I159)</f>
        <v>9.5000000000000001E-2</v>
      </c>
      <c r="R152" s="1332"/>
      <c r="S152" s="1307"/>
      <c r="AA152" s="203"/>
      <c r="AB152" s="203"/>
      <c r="AK152" s="203"/>
      <c r="AL152" s="203"/>
      <c r="AM152" s="203"/>
      <c r="AN152" s="203"/>
      <c r="AO152" s="203"/>
      <c r="AP152" s="203"/>
      <c r="AQ152" s="203"/>
      <c r="AR152" s="203"/>
      <c r="AS152" s="203"/>
      <c r="AT152" s="203"/>
      <c r="AU152" s="203"/>
    </row>
    <row r="153" spans="1:52" ht="30" customHeight="1" thickBot="1" x14ac:dyDescent="0.25">
      <c r="A153" s="1313"/>
      <c r="B153" s="1314"/>
      <c r="C153" s="1385"/>
      <c r="D153" s="1324"/>
      <c r="E153" s="1349"/>
      <c r="F153" s="936">
        <v>29.8</v>
      </c>
      <c r="G153" s="937">
        <v>0.1</v>
      </c>
      <c r="H153" s="938">
        <v>-0.1</v>
      </c>
      <c r="I153" s="939">
        <v>0.2</v>
      </c>
      <c r="J153" s="1388">
        <v>1.96</v>
      </c>
      <c r="K153" s="1361"/>
      <c r="L153" s="1365"/>
      <c r="M153" s="228"/>
      <c r="N153" s="587"/>
      <c r="O153" s="908"/>
      <c r="P153" s="899"/>
      <c r="Q153" s="899"/>
      <c r="R153" s="1333"/>
      <c r="S153" s="1308"/>
      <c r="U153" s="203"/>
      <c r="AA153" s="203"/>
      <c r="AB153" s="203"/>
      <c r="AK153" s="203"/>
      <c r="AL153" s="203"/>
      <c r="AM153" s="203"/>
      <c r="AN153" s="203"/>
      <c r="AO153" s="203"/>
      <c r="AP153" s="203"/>
      <c r="AQ153" s="203"/>
      <c r="AR153" s="203"/>
      <c r="AS153" s="203"/>
      <c r="AT153" s="203"/>
      <c r="AU153" s="203"/>
    </row>
    <row r="154" spans="1:52" ht="30" customHeight="1" x14ac:dyDescent="0.2">
      <c r="A154" s="1309" t="s">
        <v>190</v>
      </c>
      <c r="B154" s="1310"/>
      <c r="C154" s="1385"/>
      <c r="D154" s="1324"/>
      <c r="E154" s="1349"/>
      <c r="F154" s="928">
        <v>32.9</v>
      </c>
      <c r="G154" s="929">
        <v>0.1</v>
      </c>
      <c r="H154" s="930">
        <v>-3</v>
      </c>
      <c r="I154" s="940">
        <v>1.7</v>
      </c>
      <c r="J154" s="1387">
        <v>2</v>
      </c>
      <c r="K154" s="1363">
        <v>44001</v>
      </c>
      <c r="L154" s="1364" t="s">
        <v>374</v>
      </c>
      <c r="M154" s="228"/>
      <c r="N154" s="252"/>
      <c r="P154" s="228"/>
      <c r="Q154" s="228"/>
      <c r="R154" s="228"/>
      <c r="S154" s="253"/>
      <c r="U154" s="203"/>
      <c r="AA154" s="203"/>
      <c r="AB154" s="203"/>
      <c r="AG154" s="203"/>
      <c r="AK154" s="203"/>
      <c r="AL154" s="203"/>
      <c r="AM154" s="203"/>
      <c r="AN154" s="203"/>
      <c r="AO154" s="203"/>
      <c r="AP154" s="203"/>
      <c r="AQ154" s="203"/>
      <c r="AR154" s="203"/>
      <c r="AS154" s="203"/>
      <c r="AT154" s="203"/>
      <c r="AU154" s="203"/>
    </row>
    <row r="155" spans="1:52" ht="30" customHeight="1" thickBot="1" x14ac:dyDescent="0.25">
      <c r="A155" s="1311"/>
      <c r="B155" s="1312"/>
      <c r="C155" s="1385"/>
      <c r="D155" s="1324"/>
      <c r="E155" s="1349"/>
      <c r="F155" s="941">
        <v>51.2</v>
      </c>
      <c r="G155" s="933">
        <v>0.1</v>
      </c>
      <c r="H155" s="933">
        <v>-1.2</v>
      </c>
      <c r="I155" s="942">
        <v>1.7</v>
      </c>
      <c r="J155" s="1388">
        <v>1.96</v>
      </c>
      <c r="K155" s="1361"/>
      <c r="L155" s="1365"/>
      <c r="M155" s="228"/>
      <c r="N155" s="232"/>
      <c r="O155" s="228"/>
      <c r="P155" s="228"/>
      <c r="Q155" s="228"/>
      <c r="R155" s="228"/>
      <c r="S155" s="253"/>
      <c r="U155" s="203"/>
      <c r="AA155" s="203"/>
      <c r="AB155" s="203"/>
      <c r="AG155" s="203"/>
      <c r="AK155" s="203"/>
      <c r="AL155" s="203"/>
      <c r="AM155" s="203"/>
      <c r="AN155" s="203"/>
      <c r="AO155" s="203"/>
      <c r="AP155" s="203"/>
      <c r="AQ155" s="203"/>
      <c r="AR155" s="203"/>
      <c r="AS155" s="203"/>
      <c r="AT155" s="203"/>
      <c r="AU155" s="203"/>
    </row>
    <row r="156" spans="1:52" ht="30" customHeight="1" thickBot="1" x14ac:dyDescent="0.25">
      <c r="A156" s="1313"/>
      <c r="B156" s="1314"/>
      <c r="C156" s="1385"/>
      <c r="D156" s="1324"/>
      <c r="E156" s="1349"/>
      <c r="F156" s="943">
        <v>77.599999999999994</v>
      </c>
      <c r="G156" s="937">
        <v>0.1</v>
      </c>
      <c r="H156" s="937">
        <v>2.4</v>
      </c>
      <c r="I156" s="944">
        <v>1.7</v>
      </c>
      <c r="J156" s="1388"/>
      <c r="K156" s="1361"/>
      <c r="L156" s="1365"/>
      <c r="M156" s="228"/>
      <c r="N156" s="232"/>
      <c r="O156" s="228"/>
      <c r="P156" s="228"/>
      <c r="Q156" s="228"/>
      <c r="R156" s="228"/>
      <c r="S156" s="253"/>
      <c r="U156" s="203"/>
      <c r="V156" s="1253" t="s">
        <v>319</v>
      </c>
      <c r="W156" s="1254"/>
      <c r="X156" s="1254"/>
      <c r="Y156" s="1254"/>
      <c r="Z156" s="1254"/>
      <c r="AA156" s="1255"/>
      <c r="AB156" s="203"/>
      <c r="AG156" s="203"/>
      <c r="AK156" s="203"/>
      <c r="AL156" s="203"/>
      <c r="AM156" s="203"/>
      <c r="AN156" s="203"/>
      <c r="AO156" s="203"/>
      <c r="AP156" s="203"/>
      <c r="AQ156" s="203"/>
      <c r="AR156" s="203"/>
      <c r="AS156" s="203"/>
      <c r="AT156" s="203"/>
      <c r="AU156" s="203"/>
    </row>
    <row r="157" spans="1:52" ht="30" customHeight="1" thickBot="1" x14ac:dyDescent="0.25">
      <c r="A157" s="1309" t="s">
        <v>264</v>
      </c>
      <c r="B157" s="1310"/>
      <c r="C157" s="1385"/>
      <c r="D157" s="1324"/>
      <c r="E157" s="1349"/>
      <c r="F157" s="954">
        <v>598.11699999999996</v>
      </c>
      <c r="G157" s="946">
        <v>0.1</v>
      </c>
      <c r="H157" s="946">
        <v>1.4450000000000001</v>
      </c>
      <c r="I157" s="946">
        <v>7.9000000000000001E-2</v>
      </c>
      <c r="J157" s="1360">
        <v>2</v>
      </c>
      <c r="K157" s="1363">
        <v>43980</v>
      </c>
      <c r="L157" s="1364" t="s">
        <v>453</v>
      </c>
      <c r="M157" s="228"/>
      <c r="N157" s="232"/>
      <c r="O157" s="228"/>
      <c r="P157" s="228"/>
      <c r="Q157" s="228"/>
      <c r="R157" s="228"/>
      <c r="S157" s="253"/>
      <c r="U157" s="203"/>
      <c r="V157" s="1256"/>
      <c r="W157" s="1257"/>
      <c r="X157" s="1257"/>
      <c r="Y157" s="1257"/>
      <c r="Z157" s="1257"/>
      <c r="AA157" s="1258"/>
      <c r="AB157" s="203"/>
      <c r="AG157" s="203"/>
      <c r="AK157" s="203"/>
      <c r="AL157" s="203"/>
      <c r="AM157" s="203"/>
      <c r="AN157" s="203"/>
      <c r="AO157" s="203"/>
      <c r="AP157" s="203"/>
      <c r="AQ157" s="203"/>
      <c r="AR157" s="203"/>
      <c r="AS157" s="203"/>
      <c r="AT157" s="203"/>
      <c r="AU157" s="203"/>
    </row>
    <row r="158" spans="1:52" ht="35.1" customHeight="1" x14ac:dyDescent="0.2">
      <c r="A158" s="1311"/>
      <c r="B158" s="1312"/>
      <c r="C158" s="1385"/>
      <c r="D158" s="1324"/>
      <c r="E158" s="1349"/>
      <c r="F158" s="955">
        <v>752.81600000000003</v>
      </c>
      <c r="G158" s="933">
        <v>0.1</v>
      </c>
      <c r="H158" s="933">
        <v>0.95399999999999996</v>
      </c>
      <c r="I158" s="933">
        <v>8.4000000000000005E-2</v>
      </c>
      <c r="J158" s="1361">
        <v>2</v>
      </c>
      <c r="K158" s="1361">
        <v>42625</v>
      </c>
      <c r="L158" s="1365" t="s">
        <v>198</v>
      </c>
      <c r="M158" s="228"/>
      <c r="N158" s="232"/>
      <c r="O158" s="228"/>
      <c r="P158" s="228"/>
      <c r="Q158" s="228"/>
      <c r="R158" s="228"/>
      <c r="S158" s="253"/>
      <c r="U158" s="203"/>
      <c r="V158" s="1337" t="s">
        <v>4</v>
      </c>
      <c r="W158" s="1367" t="s">
        <v>320</v>
      </c>
      <c r="X158" s="1368"/>
      <c r="Y158" s="1368"/>
      <c r="Z158" s="1368"/>
      <c r="AA158" s="1369"/>
      <c r="AB158" s="203"/>
      <c r="AG158" s="203"/>
      <c r="AK158" s="203"/>
      <c r="AL158" s="203"/>
      <c r="AM158" s="203"/>
      <c r="AN158" s="203"/>
      <c r="AO158" s="203"/>
      <c r="AP158" s="203"/>
      <c r="AQ158" s="203"/>
      <c r="AR158" s="203"/>
      <c r="AS158" s="203"/>
      <c r="AT158" s="203"/>
      <c r="AU158" s="203"/>
    </row>
    <row r="159" spans="1:52" ht="35.1" customHeight="1" thickBot="1" x14ac:dyDescent="0.25">
      <c r="A159" s="1313"/>
      <c r="B159" s="1314"/>
      <c r="C159" s="1386"/>
      <c r="D159" s="1325"/>
      <c r="E159" s="1350"/>
      <c r="F159" s="956">
        <v>848.553</v>
      </c>
      <c r="G159" s="937">
        <v>0.1</v>
      </c>
      <c r="H159" s="937">
        <v>0.70399999999999996</v>
      </c>
      <c r="I159" s="937">
        <v>9.5000000000000001E-2</v>
      </c>
      <c r="J159" s="1362"/>
      <c r="K159" s="1362"/>
      <c r="L159" s="1366"/>
      <c r="M159" s="228"/>
      <c r="N159" s="232"/>
      <c r="O159" s="228"/>
      <c r="P159" s="228"/>
      <c r="Q159" s="228"/>
      <c r="R159" s="228"/>
      <c r="S159" s="253"/>
      <c r="U159" s="203"/>
      <c r="V159" s="1338"/>
      <c r="W159" s="1370"/>
      <c r="X159" s="1371"/>
      <c r="Y159" s="1371"/>
      <c r="Z159" s="1371"/>
      <c r="AA159" s="1372"/>
      <c r="AB159" s="203"/>
      <c r="AG159" s="203"/>
      <c r="AK159" s="203"/>
      <c r="AL159" s="203"/>
      <c r="AM159" s="203"/>
      <c r="AN159" s="203"/>
      <c r="AO159" s="203"/>
      <c r="AP159" s="203"/>
      <c r="AQ159" s="203"/>
      <c r="AR159" s="203"/>
      <c r="AS159" s="203"/>
      <c r="AT159" s="203"/>
      <c r="AU159" s="203"/>
    </row>
    <row r="160" spans="1:52" ht="39.950000000000003" customHeight="1" thickBot="1" x14ac:dyDescent="0.25">
      <c r="A160" s="232"/>
      <c r="B160" s="228"/>
      <c r="C160" s="228"/>
      <c r="D160" s="228"/>
      <c r="E160" s="715"/>
      <c r="F160" s="713"/>
      <c r="G160" s="713"/>
      <c r="H160" s="714"/>
      <c r="I160" s="228"/>
      <c r="J160" s="715"/>
      <c r="K160" s="228"/>
      <c r="L160" s="228"/>
      <c r="M160" s="228"/>
      <c r="N160" s="232"/>
      <c r="O160" s="228"/>
      <c r="P160" s="228"/>
      <c r="Q160" s="228"/>
      <c r="R160" s="228"/>
      <c r="S160" s="253"/>
      <c r="U160" s="203"/>
      <c r="V160" s="272"/>
      <c r="W160" s="1335"/>
      <c r="X160" s="1335"/>
      <c r="Y160" s="1336"/>
      <c r="Z160" s="1336"/>
      <c r="AA160" s="273"/>
    </row>
    <row r="161" spans="1:28" ht="39.950000000000003" customHeight="1" x14ac:dyDescent="0.2">
      <c r="A161" s="1309" t="s">
        <v>187</v>
      </c>
      <c r="B161" s="1310"/>
      <c r="C161" s="1320" t="s">
        <v>199</v>
      </c>
      <c r="D161" s="1323" t="s">
        <v>155</v>
      </c>
      <c r="E161" s="1417" t="s">
        <v>200</v>
      </c>
      <c r="F161" s="928">
        <v>15.1</v>
      </c>
      <c r="G161" s="929">
        <v>0.1</v>
      </c>
      <c r="H161" s="930">
        <v>0.2</v>
      </c>
      <c r="I161" s="931">
        <v>0.3</v>
      </c>
      <c r="J161" s="1389">
        <v>2</v>
      </c>
      <c r="K161" s="1390">
        <v>44019</v>
      </c>
      <c r="L161" s="1391" t="s">
        <v>377</v>
      </c>
      <c r="M161" s="228"/>
      <c r="N161" s="582"/>
      <c r="O161" s="909" t="s">
        <v>164</v>
      </c>
      <c r="P161" s="905" t="s">
        <v>325</v>
      </c>
      <c r="Q161" s="905" t="s">
        <v>165</v>
      </c>
      <c r="R161" s="1331" t="s">
        <v>380</v>
      </c>
      <c r="S161" s="1306" t="s">
        <v>381</v>
      </c>
      <c r="U161" s="203"/>
      <c r="V161" s="269" t="s">
        <v>321</v>
      </c>
      <c r="W161" s="1392" t="s">
        <v>316</v>
      </c>
      <c r="X161" s="1392"/>
      <c r="Y161" s="1334" t="s">
        <v>334</v>
      </c>
      <c r="Z161" s="1334"/>
      <c r="AA161" s="270" t="s">
        <v>213</v>
      </c>
      <c r="AB161" s="271"/>
    </row>
    <row r="162" spans="1:28" ht="39.950000000000003" customHeight="1" x14ac:dyDescent="0.2">
      <c r="A162" s="1311"/>
      <c r="B162" s="1312"/>
      <c r="C162" s="1385"/>
      <c r="D162" s="1324"/>
      <c r="E162" s="1349"/>
      <c r="F162" s="932">
        <v>24.8</v>
      </c>
      <c r="G162" s="933">
        <v>0.1</v>
      </c>
      <c r="H162" s="934">
        <v>-0.1</v>
      </c>
      <c r="I162" s="935">
        <v>0.2</v>
      </c>
      <c r="J162" s="1388"/>
      <c r="K162" s="1361"/>
      <c r="L162" s="1365"/>
      <c r="M162" s="228"/>
      <c r="N162" s="583" t="s">
        <v>168</v>
      </c>
      <c r="O162" s="910">
        <f>MAX(I161:I163)</f>
        <v>0.3</v>
      </c>
      <c r="P162" s="907">
        <f>MAX(I164:I166)</f>
        <v>1.7</v>
      </c>
      <c r="Q162" s="907">
        <f>MAX(I167:I169)</f>
        <v>9.9000000000000005E-2</v>
      </c>
      <c r="R162" s="1332"/>
      <c r="S162" s="1307"/>
      <c r="V162" s="272" t="s">
        <v>157</v>
      </c>
      <c r="W162" s="1335" t="s">
        <v>146</v>
      </c>
      <c r="X162" s="1335"/>
      <c r="Y162" s="1336" t="s">
        <v>317</v>
      </c>
      <c r="Z162" s="1336"/>
      <c r="AA162" s="273" t="s">
        <v>213</v>
      </c>
      <c r="AB162" s="271"/>
    </row>
    <row r="163" spans="1:28" ht="39.950000000000003" customHeight="1" thickBot="1" x14ac:dyDescent="0.25">
      <c r="A163" s="1313"/>
      <c r="B163" s="1314"/>
      <c r="C163" s="1385"/>
      <c r="D163" s="1324"/>
      <c r="E163" s="1349"/>
      <c r="F163" s="936">
        <v>29.7</v>
      </c>
      <c r="G163" s="937">
        <v>0.1</v>
      </c>
      <c r="H163" s="938">
        <v>-0.3</v>
      </c>
      <c r="I163" s="939">
        <v>0.2</v>
      </c>
      <c r="J163" s="1388"/>
      <c r="K163" s="1361"/>
      <c r="L163" s="1365"/>
      <c r="M163" s="228"/>
      <c r="N163" s="584"/>
      <c r="O163" s="898"/>
      <c r="P163" s="899"/>
      <c r="Q163" s="899"/>
      <c r="R163" s="1333"/>
      <c r="S163" s="1308"/>
      <c r="V163" s="272" t="s">
        <v>158</v>
      </c>
      <c r="W163" s="1335" t="s">
        <v>147</v>
      </c>
      <c r="X163" s="1335"/>
      <c r="Y163" s="1336" t="s">
        <v>315</v>
      </c>
      <c r="Z163" s="1336"/>
      <c r="AA163" s="273" t="s">
        <v>213</v>
      </c>
      <c r="AB163" s="271"/>
    </row>
    <row r="164" spans="1:28" ht="39.950000000000003" customHeight="1" x14ac:dyDescent="0.2">
      <c r="A164" s="1309" t="s">
        <v>190</v>
      </c>
      <c r="B164" s="1310"/>
      <c r="C164" s="1385"/>
      <c r="D164" s="1324"/>
      <c r="E164" s="1349"/>
      <c r="F164" s="928">
        <v>33.200000000000003</v>
      </c>
      <c r="G164" s="929">
        <v>0.1</v>
      </c>
      <c r="H164" s="929">
        <v>-3.2</v>
      </c>
      <c r="I164" s="940">
        <v>1.7</v>
      </c>
      <c r="J164" s="1387">
        <v>2</v>
      </c>
      <c r="K164" s="1363">
        <v>44020</v>
      </c>
      <c r="L164" s="1364" t="s">
        <v>378</v>
      </c>
      <c r="M164" s="228"/>
      <c r="N164" s="232"/>
      <c r="O164" s="228"/>
      <c r="P164" s="228"/>
      <c r="Q164" s="228"/>
      <c r="R164" s="228"/>
      <c r="S164" s="253"/>
      <c r="V164" s="272"/>
      <c r="W164" s="1335"/>
      <c r="X164" s="1335"/>
      <c r="Y164" s="1335"/>
      <c r="Z164" s="1335"/>
      <c r="AA164" s="273"/>
    </row>
    <row r="165" spans="1:28" ht="30" customHeight="1" x14ac:dyDescent="0.2">
      <c r="A165" s="1311"/>
      <c r="B165" s="1312"/>
      <c r="C165" s="1385"/>
      <c r="D165" s="1324"/>
      <c r="E165" s="1349"/>
      <c r="F165" s="941">
        <v>51.4</v>
      </c>
      <c r="G165" s="933">
        <v>0.1</v>
      </c>
      <c r="H165" s="933">
        <v>-1.5</v>
      </c>
      <c r="I165" s="942">
        <v>1.7</v>
      </c>
      <c r="J165" s="1388"/>
      <c r="K165" s="1361"/>
      <c r="L165" s="1365"/>
      <c r="M165" s="228"/>
      <c r="N165" s="232"/>
      <c r="O165" s="228"/>
      <c r="P165" s="228"/>
      <c r="Q165" s="228"/>
      <c r="R165" s="228"/>
      <c r="S165" s="253"/>
    </row>
    <row r="166" spans="1:28" ht="30" customHeight="1" thickBot="1" x14ac:dyDescent="0.25">
      <c r="A166" s="1313"/>
      <c r="B166" s="1314"/>
      <c r="C166" s="1385"/>
      <c r="D166" s="1324"/>
      <c r="E166" s="1349"/>
      <c r="F166" s="943">
        <v>77.599999999999994</v>
      </c>
      <c r="G166" s="937">
        <v>0.1</v>
      </c>
      <c r="H166" s="937">
        <v>2.5</v>
      </c>
      <c r="I166" s="944">
        <v>1.7</v>
      </c>
      <c r="J166" s="1388"/>
      <c r="K166" s="1361"/>
      <c r="L166" s="1365"/>
      <c r="M166" s="228"/>
      <c r="N166" s="232"/>
      <c r="O166" s="228"/>
      <c r="P166" s="228"/>
      <c r="Q166" s="228"/>
      <c r="R166" s="228"/>
      <c r="S166" s="253"/>
    </row>
    <row r="167" spans="1:28" ht="30" customHeight="1" x14ac:dyDescent="0.2">
      <c r="A167" s="1309" t="s">
        <v>264</v>
      </c>
      <c r="B167" s="1310"/>
      <c r="C167" s="1385"/>
      <c r="D167" s="1324"/>
      <c r="E167" s="1349"/>
      <c r="F167" s="945">
        <v>598.08199999999999</v>
      </c>
      <c r="G167" s="946">
        <v>0.1</v>
      </c>
      <c r="H167" s="946">
        <v>1.4830000000000001</v>
      </c>
      <c r="I167" s="947">
        <v>0.08</v>
      </c>
      <c r="J167" s="1418">
        <v>1.96</v>
      </c>
      <c r="K167" s="1363">
        <v>43980</v>
      </c>
      <c r="L167" s="1364" t="s">
        <v>379</v>
      </c>
      <c r="M167" s="228"/>
      <c r="N167" s="232"/>
      <c r="O167" s="228"/>
      <c r="P167" s="274"/>
      <c r="Q167" s="274"/>
      <c r="R167" s="274"/>
      <c r="S167" s="253"/>
    </row>
    <row r="168" spans="1:28" ht="30" customHeight="1" x14ac:dyDescent="0.2">
      <c r="A168" s="1311"/>
      <c r="B168" s="1312"/>
      <c r="C168" s="1385"/>
      <c r="D168" s="1324"/>
      <c r="E168" s="1349"/>
      <c r="F168" s="948">
        <v>752.79499999999996</v>
      </c>
      <c r="G168" s="933">
        <v>0.1</v>
      </c>
      <c r="H168" s="949">
        <v>0.97299999999999998</v>
      </c>
      <c r="I168" s="950">
        <v>8.4000000000000005E-2</v>
      </c>
      <c r="J168" s="1419">
        <v>1.96</v>
      </c>
      <c r="K168" s="1361">
        <v>42586</v>
      </c>
      <c r="L168" s="1365" t="s">
        <v>201</v>
      </c>
      <c r="M168" s="228"/>
      <c r="N168" s="232"/>
      <c r="O168" s="228"/>
      <c r="P168" s="274"/>
      <c r="Q168" s="274"/>
      <c r="R168" s="274"/>
      <c r="S168" s="253"/>
    </row>
    <row r="169" spans="1:28" ht="30" customHeight="1" thickBot="1" x14ac:dyDescent="0.25">
      <c r="A169" s="1313"/>
      <c r="B169" s="1314"/>
      <c r="C169" s="1386"/>
      <c r="D169" s="1325"/>
      <c r="E169" s="1350"/>
      <c r="F169" s="951">
        <v>848.6</v>
      </c>
      <c r="G169" s="937">
        <v>0.1</v>
      </c>
      <c r="H169" s="937">
        <v>0.65600000000000003</v>
      </c>
      <c r="I169" s="952">
        <v>9.9000000000000005E-2</v>
      </c>
      <c r="J169" s="1420">
        <v>2</v>
      </c>
      <c r="K169" s="1362">
        <v>42625</v>
      </c>
      <c r="L169" s="1366" t="s">
        <v>202</v>
      </c>
      <c r="M169" s="228"/>
      <c r="N169" s="275"/>
      <c r="O169" s="236"/>
      <c r="P169" s="276"/>
      <c r="Q169" s="276"/>
      <c r="R169" s="276"/>
      <c r="S169" s="237"/>
    </row>
    <row r="170" spans="1:28" ht="30" customHeight="1" x14ac:dyDescent="0.2">
      <c r="A170" s="232"/>
      <c r="B170" s="228"/>
      <c r="C170" s="228"/>
      <c r="D170" s="228"/>
      <c r="E170" s="228"/>
      <c r="F170" s="228"/>
      <c r="G170" s="228"/>
      <c r="H170" s="228"/>
      <c r="I170" s="228"/>
      <c r="J170" s="228"/>
      <c r="K170" s="228"/>
      <c r="L170" s="228"/>
      <c r="M170" s="228"/>
      <c r="N170" s="228"/>
      <c r="O170" s="274"/>
      <c r="P170" s="274"/>
      <c r="Q170" s="274"/>
      <c r="R170" s="274"/>
      <c r="S170" s="274"/>
    </row>
    <row r="171" spans="1:28" ht="30" customHeight="1" thickBot="1" x14ac:dyDescent="0.3">
      <c r="G171" s="197"/>
      <c r="H171" s="197"/>
      <c r="I171" s="197"/>
      <c r="J171" s="197"/>
      <c r="K171" s="197"/>
      <c r="L171" s="197"/>
      <c r="M171" s="197"/>
      <c r="N171" s="197"/>
      <c r="O171" s="197"/>
      <c r="P171" s="197"/>
      <c r="Q171" s="197"/>
      <c r="R171" s="197"/>
      <c r="S171" s="197"/>
    </row>
    <row r="172" spans="1:28" ht="30" customHeight="1" thickBot="1" x14ac:dyDescent="0.3">
      <c r="B172" s="1425" t="s">
        <v>265</v>
      </c>
      <c r="C172" s="1426"/>
      <c r="D172" s="1426"/>
      <c r="E172" s="1426"/>
      <c r="F172" s="1426"/>
      <c r="G172" s="1427"/>
      <c r="J172" s="332" t="s">
        <v>211</v>
      </c>
      <c r="K172" s="333" t="str">
        <f>D118</f>
        <v>Fabricante</v>
      </c>
      <c r="L172" s="334" t="str">
        <f>E118</f>
        <v>Identificación / Serie</v>
      </c>
      <c r="M172" s="334" t="str">
        <f>R118</f>
        <v>Fecha de Calibración</v>
      </c>
      <c r="N172" s="334" t="str">
        <f>S118</f>
        <v>Trazabilidad y numero</v>
      </c>
      <c r="O172" s="335" t="s">
        <v>164</v>
      </c>
      <c r="P172" s="334" t="s">
        <v>325</v>
      </c>
      <c r="Q172" s="334" t="s">
        <v>165</v>
      </c>
      <c r="R172" s="335" t="s">
        <v>223</v>
      </c>
      <c r="S172" s="335" t="s">
        <v>224</v>
      </c>
      <c r="T172" s="335" t="s">
        <v>326</v>
      </c>
      <c r="U172" s="335" t="s">
        <v>327</v>
      </c>
      <c r="V172" s="334" t="s">
        <v>225</v>
      </c>
      <c r="W172" s="336" t="s">
        <v>226</v>
      </c>
    </row>
    <row r="173" spans="1:28" ht="30" customHeight="1" thickBot="1" x14ac:dyDescent="0.3">
      <c r="A173" s="207"/>
      <c r="B173" s="1428" t="s">
        <v>227</v>
      </c>
      <c r="C173" s="1429"/>
      <c r="D173" s="330" t="s">
        <v>221</v>
      </c>
      <c r="E173" s="330" t="s">
        <v>215</v>
      </c>
      <c r="F173" s="330" t="s">
        <v>236</v>
      </c>
      <c r="G173" s="331" t="s">
        <v>215</v>
      </c>
      <c r="J173" s="277"/>
      <c r="K173" s="278"/>
      <c r="L173" s="279"/>
      <c r="M173" s="279"/>
      <c r="N173" s="279"/>
      <c r="O173" s="280"/>
      <c r="P173" s="279"/>
      <c r="Q173" s="279"/>
      <c r="R173" s="280"/>
      <c r="S173" s="280"/>
      <c r="T173" s="280"/>
      <c r="U173" s="280"/>
      <c r="V173" s="279"/>
      <c r="W173" s="281"/>
    </row>
    <row r="174" spans="1:28" ht="30" customHeight="1" thickBot="1" x14ac:dyDescent="0.3">
      <c r="B174" s="207"/>
      <c r="C174" s="197"/>
      <c r="D174" s="197"/>
      <c r="E174" s="197"/>
      <c r="F174" s="197"/>
      <c r="G174" s="208"/>
      <c r="J174" s="911" t="str">
        <f>N122</f>
        <v>V-002</v>
      </c>
      <c r="K174" s="912" t="str">
        <f>D121</f>
        <v>Lufft Opus 20</v>
      </c>
      <c r="L174" s="912" t="str">
        <f>E121</f>
        <v>0,23.0714.0802.024</v>
      </c>
      <c r="M174" s="913" t="str">
        <f>R121</f>
        <v>2020-07-07 / 2020-7-08 / 2020-05-29</v>
      </c>
      <c r="N174" s="914" t="str">
        <f>S121</f>
        <v>INM  4629 - INM 4630 - INM 4626</v>
      </c>
      <c r="O174" s="912">
        <f>O122</f>
        <v>0.3</v>
      </c>
      <c r="P174" s="912">
        <f>P122</f>
        <v>1.7</v>
      </c>
      <c r="Q174" s="915">
        <f>Q122</f>
        <v>9.6000000000000002E-2</v>
      </c>
      <c r="R174" s="916">
        <f>SLOPE(H121:H123,F121:F123)</f>
        <v>-6.0695118834653726E-3</v>
      </c>
      <c r="S174" s="916">
        <f>INTERCEPT(H121:H123,F121:F123)</f>
        <v>0.10727702530028116</v>
      </c>
      <c r="T174" s="916">
        <f>SLOPE(H124:H126,F124:F126)</f>
        <v>0.1454156155702041</v>
      </c>
      <c r="U174" s="916">
        <f>INTERCEPT(H124:H126,F124:F126)</f>
        <v>-8.3663878253816613</v>
      </c>
      <c r="V174" s="916">
        <f>SLOPE(H127:H129,F127:F129)</f>
        <v>-3.0257969486283411E-3</v>
      </c>
      <c r="W174" s="917">
        <f>INTERCEPT(H127:H129,F127:F129)</f>
        <v>3.3404896034287122</v>
      </c>
    </row>
    <row r="175" spans="1:28" ht="30" customHeight="1" x14ac:dyDescent="0.25">
      <c r="B175" s="1430" t="s">
        <v>228</v>
      </c>
      <c r="C175" s="1431"/>
      <c r="D175" s="338">
        <v>21400</v>
      </c>
      <c r="E175" s="282" t="s">
        <v>307</v>
      </c>
      <c r="F175" s="282">
        <v>150</v>
      </c>
      <c r="G175" s="321" t="s">
        <v>235</v>
      </c>
      <c r="J175" s="918" t="str">
        <f>N152</f>
        <v>M-010</v>
      </c>
      <c r="K175" s="919" t="str">
        <f>D151</f>
        <v>Lufft Opus 20</v>
      </c>
      <c r="L175" s="919" t="str">
        <f>E151</f>
        <v>0,26.0714.0802.024</v>
      </c>
      <c r="M175" s="920" t="str">
        <f>R151</f>
        <v>2020-06-18 2020-06-19- 2020-05-29</v>
      </c>
      <c r="N175" s="921" t="str">
        <f>S151</f>
        <v>INM 4608 - INM 4609 -   INM 4623</v>
      </c>
      <c r="O175" s="922">
        <f>O152</f>
        <v>0.3</v>
      </c>
      <c r="P175" s="922">
        <f>P152</f>
        <v>1.7</v>
      </c>
      <c r="Q175" s="923">
        <f>Q152</f>
        <v>9.5000000000000001E-2</v>
      </c>
      <c r="R175" s="924">
        <f>SLOPE(H151:H153,F151:F153)</f>
        <v>-5.9336401065633333E-3</v>
      </c>
      <c r="S175" s="924">
        <f>INTERCEPT(H151:H153,F151:F153)</f>
        <v>0.10472269314604021</v>
      </c>
      <c r="T175" s="924">
        <f>SLOPE(H154:H156,F154:F156)</f>
        <v>0.12190340402780254</v>
      </c>
      <c r="U175" s="924">
        <f>INTERCEPT(H154:H156,F154:F156)</f>
        <v>-7.1705934770985564</v>
      </c>
      <c r="V175" s="924">
        <f>SLOPE(H157:H159,F157:F159)</f>
        <v>-2.9793134128553089E-3</v>
      </c>
      <c r="W175" s="925">
        <f>INTERCEPT(H157:H159,F157:F159)</f>
        <v>3.2186527137291572</v>
      </c>
    </row>
    <row r="176" spans="1:28" ht="30" customHeight="1" x14ac:dyDescent="0.25">
      <c r="B176" s="1423" t="s">
        <v>266</v>
      </c>
      <c r="C176" s="1424"/>
      <c r="D176" s="337">
        <v>8600</v>
      </c>
      <c r="E176" s="283" t="s">
        <v>235</v>
      </c>
      <c r="F176" s="283">
        <v>170</v>
      </c>
      <c r="G176" s="320" t="s">
        <v>235</v>
      </c>
      <c r="J176" s="918" t="str">
        <f>N162</f>
        <v>M-011</v>
      </c>
      <c r="K176" s="919" t="str">
        <f>D161</f>
        <v>Lufft Opus 20</v>
      </c>
      <c r="L176" s="919" t="str">
        <f>E161</f>
        <v>0,22.0714.0802.024</v>
      </c>
      <c r="M176" s="920" t="str">
        <f>R161</f>
        <v>2020-07-07 / 2020-07-08 / 2020-05-29</v>
      </c>
      <c r="N176" s="921" t="str">
        <f>S161</f>
        <v>INM-4627-INM 4628-INM 4624</v>
      </c>
      <c r="O176" s="922">
        <f>O162</f>
        <v>0.3</v>
      </c>
      <c r="P176" s="922">
        <f>P162</f>
        <v>1.7</v>
      </c>
      <c r="Q176" s="923">
        <f>Q162</f>
        <v>9.9000000000000005E-2</v>
      </c>
      <c r="R176" s="924">
        <f>SLOPE(H161:H163,F161:F163)</f>
        <v>-3.3780112298496645E-2</v>
      </c>
      <c r="S176" s="924">
        <f>INTERCEPT(H161:H163,F161:F163)</f>
        <v>0.71703193865845549</v>
      </c>
      <c r="T176" s="924">
        <f>SLOPE(H164:H166,F164:F166)</f>
        <v>0.130081899205096</v>
      </c>
      <c r="U176" s="924">
        <f>INTERCEPT(H164:H166,F164:F166)</f>
        <v>-7.7664280170221902</v>
      </c>
      <c r="V176" s="924">
        <f>SLOPE(H167:H169,F167:F169)</f>
        <v>-3.3007100073608104E-3</v>
      </c>
      <c r="W176" s="925">
        <f>INTERCEPT(H167:H169,F167:F169)</f>
        <v>3.4572785816199776</v>
      </c>
    </row>
    <row r="177" spans="2:23" ht="30" customHeight="1" x14ac:dyDescent="0.25">
      <c r="B177" s="1423" t="s">
        <v>229</v>
      </c>
      <c r="C177" s="1424"/>
      <c r="D177" s="337">
        <v>8400</v>
      </c>
      <c r="E177" s="283" t="s">
        <v>235</v>
      </c>
      <c r="F177" s="283">
        <v>170</v>
      </c>
      <c r="G177" s="320" t="s">
        <v>235</v>
      </c>
      <c r="J177" s="926" t="str">
        <f>N132</f>
        <v xml:space="preserve">M-012  </v>
      </c>
      <c r="K177" s="919" t="str">
        <f>D131</f>
        <v>Lufft Opus 20</v>
      </c>
      <c r="L177" s="927">
        <f>E131</f>
        <v>19506160802033</v>
      </c>
      <c r="M177" s="920" t="str">
        <f>R131</f>
        <v>2020-06-18 / 2020-06-19/ 2020-05-29</v>
      </c>
      <c r="N177" s="921" t="str">
        <f>S131</f>
        <v>INM-4610, INM 4611 - INM 4625</v>
      </c>
      <c r="O177" s="919">
        <f>O132</f>
        <v>0.3</v>
      </c>
      <c r="P177" s="919">
        <f>P132</f>
        <v>1.7</v>
      </c>
      <c r="Q177" s="923">
        <f>Q132</f>
        <v>0.15</v>
      </c>
      <c r="R177" s="924">
        <f>SLOPE(H131:H133,F131:F133)</f>
        <v>2.3901310717039322E-2</v>
      </c>
      <c r="S177" s="924">
        <f>INTERCEPT(H131:H133,F131:F133)</f>
        <v>-0.41878694423027496</v>
      </c>
      <c r="T177" s="924">
        <f>SLOPE(H134:H136,F134:F136)</f>
        <v>0.14518834517177825</v>
      </c>
      <c r="U177" s="924">
        <f>INTERCEPT(H134:H136,F134:F136)</f>
        <v>-7.2471301262537358</v>
      </c>
      <c r="V177" s="924">
        <f>SLOPE(H137:H139,F137:F139)</f>
        <v>-2.0169926392810842E-3</v>
      </c>
      <c r="W177" s="925">
        <f>INTERCEPT(H137:H139,F137:F139)</f>
        <v>2.8938779877398297</v>
      </c>
    </row>
    <row r="178" spans="2:23" ht="30" customHeight="1" thickBot="1" x14ac:dyDescent="0.3">
      <c r="B178" s="1423" t="s">
        <v>280</v>
      </c>
      <c r="C178" s="1424"/>
      <c r="D178" s="337">
        <v>7950</v>
      </c>
      <c r="E178" s="283" t="s">
        <v>235</v>
      </c>
      <c r="F178" s="283">
        <v>140</v>
      </c>
      <c r="G178" s="320" t="s">
        <v>235</v>
      </c>
      <c r="J178" s="887" t="str">
        <f>N142</f>
        <v xml:space="preserve">M-013  </v>
      </c>
      <c r="K178" s="888" t="str">
        <f>D141</f>
        <v>Lufft Opus 20</v>
      </c>
      <c r="L178" s="889">
        <f>E141</f>
        <v>19406160802033</v>
      </c>
      <c r="M178" s="890" t="str">
        <f>R141</f>
        <v xml:space="preserve">2019-09-24  / 2019-09-25  / 2020-10-02 </v>
      </c>
      <c r="N178" s="890" t="str">
        <f>S141</f>
        <v>INM 4216 - INM 4217 -  INM 4703</v>
      </c>
      <c r="O178" s="888">
        <f>O142</f>
        <v>0.3</v>
      </c>
      <c r="P178" s="888">
        <f>P142</f>
        <v>1.7</v>
      </c>
      <c r="Q178" s="891">
        <f>Q142</f>
        <v>0.14000000000000001</v>
      </c>
      <c r="R178" s="892">
        <f>SLOPE(H141:H143,F141:F143)</f>
        <v>1.3499905595065769E-2</v>
      </c>
      <c r="S178" s="891">
        <f>INTERCEPT(H141:H143,F141:F143)</f>
        <v>-0.31364780665869468</v>
      </c>
      <c r="T178" s="892">
        <f>SLOPE(H144:H146,F144:F146)</f>
        <v>0.101903287496585</v>
      </c>
      <c r="U178" s="891">
        <f>INTERCEPT(H144:H146,F144:F146)</f>
        <v>-5.6461160185775423</v>
      </c>
      <c r="V178" s="892">
        <f>SLOPE(H147:H149,F147:F149)</f>
        <v>-2.274176216186185E-3</v>
      </c>
      <c r="W178" s="893">
        <f>INTERCEPT(H147:H149,F147:F149)</f>
        <v>3.0586916237565838</v>
      </c>
    </row>
    <row r="179" spans="2:23" ht="30" customHeight="1" x14ac:dyDescent="0.25">
      <c r="B179" s="1423" t="s">
        <v>230</v>
      </c>
      <c r="C179" s="1424"/>
      <c r="D179" s="337">
        <v>7700</v>
      </c>
      <c r="E179" s="283" t="s">
        <v>235</v>
      </c>
      <c r="F179" s="283">
        <v>200</v>
      </c>
      <c r="G179" s="320" t="s">
        <v>235</v>
      </c>
    </row>
    <row r="180" spans="2:23" ht="30" customHeight="1" x14ac:dyDescent="0.25">
      <c r="B180" s="1423" t="s">
        <v>231</v>
      </c>
      <c r="C180" s="1424"/>
      <c r="D180" s="337">
        <v>7800</v>
      </c>
      <c r="E180" s="283" t="s">
        <v>235</v>
      </c>
      <c r="F180" s="283">
        <v>200</v>
      </c>
      <c r="G180" s="320" t="s">
        <v>235</v>
      </c>
    </row>
    <row r="181" spans="2:23" ht="30" customHeight="1" x14ac:dyDescent="0.25">
      <c r="B181" s="1423" t="s">
        <v>232</v>
      </c>
      <c r="C181" s="1424"/>
      <c r="D181" s="337">
        <v>7700</v>
      </c>
      <c r="E181" s="283" t="s">
        <v>235</v>
      </c>
      <c r="F181" s="283">
        <v>400</v>
      </c>
      <c r="G181" s="320" t="s">
        <v>235</v>
      </c>
    </row>
    <row r="182" spans="2:23" ht="30" customHeight="1" x14ac:dyDescent="0.25">
      <c r="B182" s="1423" t="s">
        <v>233</v>
      </c>
      <c r="C182" s="1424"/>
      <c r="D182" s="337">
        <v>7100</v>
      </c>
      <c r="E182" s="283" t="s">
        <v>235</v>
      </c>
      <c r="F182" s="283">
        <v>600</v>
      </c>
      <c r="G182" s="320" t="s">
        <v>235</v>
      </c>
    </row>
    <row r="183" spans="2:23" ht="30" customHeight="1" x14ac:dyDescent="0.25">
      <c r="B183" s="1423" t="s">
        <v>234</v>
      </c>
      <c r="C183" s="1424"/>
      <c r="D183" s="337">
        <v>2700</v>
      </c>
      <c r="E183" s="283" t="s">
        <v>235</v>
      </c>
      <c r="F183" s="283">
        <v>130</v>
      </c>
      <c r="G183" s="320" t="s">
        <v>235</v>
      </c>
    </row>
    <row r="184" spans="2:23" ht="30" customHeight="1" thickBot="1" x14ac:dyDescent="0.3">
      <c r="B184" s="1421" t="s">
        <v>281</v>
      </c>
      <c r="C184" s="1422"/>
      <c r="D184" s="339">
        <v>7840</v>
      </c>
      <c r="E184" s="284" t="s">
        <v>235</v>
      </c>
      <c r="F184" s="284">
        <v>140</v>
      </c>
      <c r="G184" s="319" t="s">
        <v>235</v>
      </c>
    </row>
    <row r="185" spans="2:23" ht="30" customHeight="1" x14ac:dyDescent="0.25"/>
    <row r="186" spans="2:23" ht="30" customHeight="1" x14ac:dyDescent="0.25"/>
    <row r="187" spans="2:23" ht="30" customHeight="1" x14ac:dyDescent="0.25"/>
    <row r="188" spans="2:23" ht="30" customHeight="1" x14ac:dyDescent="0.25"/>
    <row r="189" spans="2:23" ht="30" customHeight="1" x14ac:dyDescent="0.25"/>
    <row r="190" spans="2:23" ht="30" customHeight="1" x14ac:dyDescent="0.25"/>
    <row r="191" spans="2:23" ht="30" customHeight="1" x14ac:dyDescent="0.25"/>
    <row r="192" spans="2:23"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40" spans="61:64" ht="35.1" customHeight="1" x14ac:dyDescent="0.25">
      <c r="BI240" s="285"/>
      <c r="BJ240" s="285"/>
      <c r="BK240" s="285"/>
      <c r="BL240" s="285"/>
    </row>
    <row r="241" spans="61:64" ht="35.1" customHeight="1" x14ac:dyDescent="0.25">
      <c r="BI241" s="285"/>
      <c r="BJ241" s="285"/>
      <c r="BK241" s="285"/>
      <c r="BL241" s="285"/>
    </row>
    <row r="242" spans="61:64" ht="35.1" customHeight="1" x14ac:dyDescent="0.25">
      <c r="BI242" s="285"/>
      <c r="BJ242" s="285"/>
      <c r="BK242" s="285"/>
      <c r="BL242" s="285"/>
    </row>
    <row r="243" spans="61:64" ht="35.1" customHeight="1" x14ac:dyDescent="0.25">
      <c r="BI243" s="285"/>
      <c r="BJ243" s="285"/>
      <c r="BK243" s="285"/>
      <c r="BL243" s="285"/>
    </row>
  </sheetData>
  <sheetProtection algorithmName="SHA-512" hashValue="9diGWIgvLlCSKuAssCMGbBWhRybbKHbTwZFckomCHZyFvfCyH17AydETz6INis/22iR5sdO+ZDgXH66RcpSKkw==" saltValue="vrchk+XWK+1QBWng43IT2A==" spinCount="100000" sheet="1" objects="1" scenarios="1"/>
  <mergeCells count="172">
    <mergeCell ref="B184:C184"/>
    <mergeCell ref="B182:C182"/>
    <mergeCell ref="B183:C183"/>
    <mergeCell ref="B172:G172"/>
    <mergeCell ref="B173:C173"/>
    <mergeCell ref="B175:C175"/>
    <mergeCell ref="B176:C176"/>
    <mergeCell ref="B177:C177"/>
    <mergeCell ref="B178:C178"/>
    <mergeCell ref="B179:C179"/>
    <mergeCell ref="B180:C180"/>
    <mergeCell ref="B181:C181"/>
    <mergeCell ref="K167:K169"/>
    <mergeCell ref="L167:L169"/>
    <mergeCell ref="K161:K163"/>
    <mergeCell ref="L161:L163"/>
    <mergeCell ref="A164:B166"/>
    <mergeCell ref="J164:J166"/>
    <mergeCell ref="K164:K166"/>
    <mergeCell ref="L164:L166"/>
    <mergeCell ref="A161:B163"/>
    <mergeCell ref="C161:C169"/>
    <mergeCell ref="D161:D169"/>
    <mergeCell ref="E161:E169"/>
    <mergeCell ref="J161:J163"/>
    <mergeCell ref="A167:B169"/>
    <mergeCell ref="J167:J169"/>
    <mergeCell ref="V128:X129"/>
    <mergeCell ref="A134:B136"/>
    <mergeCell ref="J134:J136"/>
    <mergeCell ref="K134:K136"/>
    <mergeCell ref="L134:L136"/>
    <mergeCell ref="S131:S133"/>
    <mergeCell ref="A127:B129"/>
    <mergeCell ref="J127:J129"/>
    <mergeCell ref="S151:S153"/>
    <mergeCell ref="A147:B149"/>
    <mergeCell ref="J147:J149"/>
    <mergeCell ref="K147:K149"/>
    <mergeCell ref="L147:L149"/>
    <mergeCell ref="V130:X130"/>
    <mergeCell ref="A141:B143"/>
    <mergeCell ref="C141:C149"/>
    <mergeCell ref="D141:D149"/>
    <mergeCell ref="E141:E149"/>
    <mergeCell ref="J141:J143"/>
    <mergeCell ref="K141:K143"/>
    <mergeCell ref="L141:L143"/>
    <mergeCell ref="S141:S143"/>
    <mergeCell ref="R131:R133"/>
    <mergeCell ref="R141:R143"/>
    <mergeCell ref="W164:X164"/>
    <mergeCell ref="Y164:Z164"/>
    <mergeCell ref="A137:B139"/>
    <mergeCell ref="J137:J139"/>
    <mergeCell ref="K137:K139"/>
    <mergeCell ref="L137:L139"/>
    <mergeCell ref="R151:R153"/>
    <mergeCell ref="A144:B146"/>
    <mergeCell ref="J144:J146"/>
    <mergeCell ref="K144:K146"/>
    <mergeCell ref="L144:L146"/>
    <mergeCell ref="A151:B153"/>
    <mergeCell ref="C151:C159"/>
    <mergeCell ref="D151:D159"/>
    <mergeCell ref="E151:E159"/>
    <mergeCell ref="A154:B156"/>
    <mergeCell ref="J154:J156"/>
    <mergeCell ref="K154:K156"/>
    <mergeCell ref="L154:L156"/>
    <mergeCell ref="W163:X163"/>
    <mergeCell ref="J151:J153"/>
    <mergeCell ref="K151:K153"/>
    <mergeCell ref="L151:L153"/>
    <mergeCell ref="W161:X161"/>
    <mergeCell ref="Y161:Z161"/>
    <mergeCell ref="W162:X162"/>
    <mergeCell ref="Y162:Z162"/>
    <mergeCell ref="V158:V159"/>
    <mergeCell ref="A131:B133"/>
    <mergeCell ref="C131:C139"/>
    <mergeCell ref="D131:D139"/>
    <mergeCell ref="E131:E139"/>
    <mergeCell ref="J131:J133"/>
    <mergeCell ref="K131:K133"/>
    <mergeCell ref="L131:L133"/>
    <mergeCell ref="R161:R163"/>
    <mergeCell ref="S161:S163"/>
    <mergeCell ref="Y163:Z163"/>
    <mergeCell ref="A157:B159"/>
    <mergeCell ref="J157:J159"/>
    <mergeCell ref="K157:K159"/>
    <mergeCell ref="L157:L159"/>
    <mergeCell ref="W158:AA159"/>
    <mergeCell ref="V156:AA157"/>
    <mergeCell ref="W160:X160"/>
    <mergeCell ref="Y160:Z160"/>
    <mergeCell ref="K127:K129"/>
    <mergeCell ref="L127:L129"/>
    <mergeCell ref="L121:L123"/>
    <mergeCell ref="S121:S123"/>
    <mergeCell ref="A124:B126"/>
    <mergeCell ref="J124:J126"/>
    <mergeCell ref="K124:K126"/>
    <mergeCell ref="L124:L126"/>
    <mergeCell ref="A121:B123"/>
    <mergeCell ref="C121:C129"/>
    <mergeCell ref="D121:D129"/>
    <mergeCell ref="E121:E129"/>
    <mergeCell ref="J121:J123"/>
    <mergeCell ref="K121:K123"/>
    <mergeCell ref="R121:R123"/>
    <mergeCell ref="Z117:Z118"/>
    <mergeCell ref="D118:D119"/>
    <mergeCell ref="E118:E119"/>
    <mergeCell ref="F118:F119"/>
    <mergeCell ref="G118:G119"/>
    <mergeCell ref="O118:Q119"/>
    <mergeCell ref="R118:R119"/>
    <mergeCell ref="S118:S119"/>
    <mergeCell ref="L118:L119"/>
    <mergeCell ref="N118:N119"/>
    <mergeCell ref="H118:H119"/>
    <mergeCell ref="I118:I119"/>
    <mergeCell ref="J118:J119"/>
    <mergeCell ref="K118:K119"/>
    <mergeCell ref="V117:V118"/>
    <mergeCell ref="W117:W118"/>
    <mergeCell ref="X117:X118"/>
    <mergeCell ref="Y117:Y118"/>
    <mergeCell ref="A117:S117"/>
    <mergeCell ref="C118:C119"/>
    <mergeCell ref="A118:B119"/>
    <mergeCell ref="H34:H35"/>
    <mergeCell ref="I34:I35"/>
    <mergeCell ref="J34:J35"/>
    <mergeCell ref="K34:K35"/>
    <mergeCell ref="V115:Z116"/>
    <mergeCell ref="B34:B35"/>
    <mergeCell ref="C34:C35"/>
    <mergeCell ref="D34:D35"/>
    <mergeCell ref="E34:E35"/>
    <mergeCell ref="F34:F35"/>
    <mergeCell ref="G34:G35"/>
    <mergeCell ref="A115:S116"/>
    <mergeCell ref="A37:A40"/>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phoneticPr fontId="83" type="noConversion"/>
  <dataValidations count="3">
    <dataValidation type="list" allowBlank="1" showInputMessage="1" showErrorMessage="1" sqref="Q31" xr:uid="{00000000-0002-0000-1200-000000000000}">
      <formula1>$N$27:$N$45</formula1>
    </dataValidation>
    <dataValidation type="list" allowBlank="1" showInputMessage="1" showErrorMessage="1" sqref="H37" xr:uid="{00000000-0002-0000-1200-000001000000}">
      <formula1>$D$174:$D$185</formula1>
    </dataValidation>
    <dataValidation type="list" allowBlank="1" showInputMessage="1" showErrorMessage="1" sqref="I37" xr:uid="{00000000-0002-0000-1200-000002000000}">
      <formula1>$F$174:$F$183</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Vr.13 (2020-12-30)</oddFooter>
  </headerFooter>
  <rowBreaks count="3" manualBreakCount="3">
    <brk id="29" max="26" man="1"/>
    <brk id="113" max="26" man="1"/>
    <brk id="154" max="26" man="1"/>
  </rowBreaks>
  <colBreaks count="2" manualBreakCount="2">
    <brk id="28" max="137" man="1"/>
    <brk id="42" max="102" man="1"/>
  </colBreaks>
  <ignoredErrors>
    <ignoredError sqref="O122:Q122 O132:Q132 O142:Q142 O152:Q152 O162:Q162 R174:R178 S174:S178 T174:T178 U174:U178 V174:V178 W174:W17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U114"/>
  <sheetViews>
    <sheetView showGridLines="0" view="pageBreakPreview" zoomScale="80" zoomScaleNormal="60" zoomScaleSheetLayoutView="80" workbookViewId="0">
      <selection activeCell="B19" sqref="B19"/>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690"/>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54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717"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839"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c r="K49" s="547"/>
      <c r="L49" s="547"/>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03"/>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190" t="s">
        <v>257</v>
      </c>
      <c r="J73" s="1190"/>
      <c r="K73" s="1191"/>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gridLines="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'DATOS &amp;'!$V$160:$V$164</xm:f>
          </x14:formula1>
          <xm:sqref>H25</xm:sqref>
        </x14:dataValidation>
        <x14:dataValidation type="list" allowBlank="1" showInputMessage="1" showErrorMessage="1" xr:uid="{00000000-0002-0000-0100-000001000000}">
          <x14:formula1>
            <xm:f>'DATOS &amp;'!$V$119:$V$125</xm:f>
          </x14:formula1>
          <xm:sqref>J13</xm:sqref>
        </x14:dataValidation>
        <x14:dataValidation type="list" allowBlank="1" showInputMessage="1" showErrorMessage="1" xr:uid="{00000000-0002-0000-0100-000002000000}">
          <x14:formula1>
            <xm:f>'DATOS &amp;'!$N$10:$N$111</xm:f>
          </x14:formula1>
          <xm:sqref>E6</xm:sqref>
        </x14:dataValidation>
        <x14:dataValidation type="list" allowBlank="1" showInputMessage="1" showErrorMessage="1" xr:uid="{00000000-0002-0000-0100-000003000000}">
          <x14:formula1>
            <xm:f>'DATOS &amp;'!$B$36:$B$58</xm:f>
          </x14:formula1>
          <xm:sqref>J6</xm:sqref>
        </x14:dataValidation>
        <x14:dataValidation type="list" allowBlank="1" showInputMessage="1" showErrorMessage="1" xr:uid="{00000000-0002-0000-0100-000004000000}">
          <x14:formula1>
            <xm:f>'DATOS &amp;'!$N$120:$N$165</xm:f>
          </x14:formula1>
          <xm:sqref>F48</xm:sqref>
        </x14:dataValidation>
        <x14:dataValidation type="list" allowBlank="1" showInputMessage="1" showErrorMessage="1" xr:uid="{00000000-0002-0000-0100-000005000000}">
          <x14:formula1>
            <xm:f>'DATOS &amp;'!$J$173:$J$178</xm:f>
          </x14:formula1>
          <xm:sqref>J19:J20</xm:sqref>
        </x14:dataValidation>
        <x14:dataValidation type="list" allowBlank="1" showInputMessage="1" showErrorMessage="1" xr:uid="{00000000-0002-0000-0100-000006000000}">
          <x14:formula1>
            <xm:f>'DATOS &amp;'!$B$6:$B$28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XEZ118"/>
  <sheetViews>
    <sheetView showGridLines="0" view="pageBreakPreview" zoomScale="80" zoomScaleNormal="100" zoomScaleSheetLayoutView="80" workbookViewId="0">
      <selection activeCell="D10" sqref="D10:E10"/>
    </sheetView>
  </sheetViews>
  <sheetFormatPr baseColWidth="10" defaultColWidth="11.42578125" defaultRowHeight="15" x14ac:dyDescent="0.2"/>
  <cols>
    <col min="1" max="1" width="10.7109375" style="592" customWidth="1"/>
    <col min="2" max="2" width="15.42578125" style="592" customWidth="1"/>
    <col min="3" max="3" width="12.28515625" style="592" customWidth="1"/>
    <col min="4" max="4" width="10.140625" style="592" customWidth="1"/>
    <col min="5" max="5" width="16"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64"/>
      <c r="B1" s="1464"/>
      <c r="C1" s="1464"/>
      <c r="D1" s="1464"/>
      <c r="E1" s="1464"/>
      <c r="F1" s="1464"/>
      <c r="G1" s="1464"/>
      <c r="H1" s="1464"/>
      <c r="I1" s="1464"/>
      <c r="J1" s="1464"/>
    </row>
    <row r="2" spans="1:10" ht="35.1" customHeight="1" x14ac:dyDescent="0.2">
      <c r="A2" s="593"/>
      <c r="B2" s="593"/>
      <c r="C2" s="593"/>
      <c r="D2" s="593"/>
      <c r="E2" s="593"/>
      <c r="F2" s="593"/>
    </row>
    <row r="3" spans="1:10" ht="35.1" customHeight="1" x14ac:dyDescent="0.2">
      <c r="A3" s="593"/>
      <c r="B3" s="593"/>
      <c r="C3" s="593"/>
      <c r="D3" s="593"/>
      <c r="E3" s="593"/>
      <c r="F3" s="593"/>
      <c r="G3" s="1456" t="s">
        <v>24</v>
      </c>
      <c r="H3" s="1456"/>
      <c r="I3" s="1465">
        <f>'DATOS &amp;'!J7</f>
        <v>0</v>
      </c>
      <c r="J3" s="1465"/>
    </row>
    <row r="4" spans="1:10" ht="24.95" customHeight="1" x14ac:dyDescent="0.25">
      <c r="A4" s="1466" t="s">
        <v>6</v>
      </c>
      <c r="B4" s="1466"/>
      <c r="C4" s="1466"/>
      <c r="D4" s="595"/>
      <c r="E4" s="595"/>
      <c r="G4" s="1467"/>
      <c r="H4" s="1467"/>
    </row>
    <row r="5" spans="1:10" ht="20.100000000000001" customHeight="1" x14ac:dyDescent="0.2">
      <c r="A5" s="596"/>
      <c r="B5" s="595"/>
      <c r="C5" s="595"/>
      <c r="D5" s="595"/>
      <c r="E5" s="595"/>
      <c r="F5" s="595"/>
    </row>
    <row r="6" spans="1:10" ht="24.95" customHeight="1" x14ac:dyDescent="0.2">
      <c r="A6" s="1463" t="s">
        <v>289</v>
      </c>
      <c r="B6" s="1463"/>
      <c r="D6" s="1468">
        <f>('DATOS &amp;'!E7)</f>
        <v>0</v>
      </c>
      <c r="E6" s="1468"/>
      <c r="F6" s="1468"/>
      <c r="G6" s="1468"/>
      <c r="H6" s="1468"/>
      <c r="I6" s="1468"/>
      <c r="J6" s="1468"/>
    </row>
    <row r="7" spans="1:10" ht="24.95" customHeight="1" x14ac:dyDescent="0.2">
      <c r="A7" s="1463" t="s">
        <v>290</v>
      </c>
      <c r="B7" s="1463"/>
      <c r="C7" s="597"/>
      <c r="D7" s="1496">
        <f>'DATOS &amp;'!F7</f>
        <v>0</v>
      </c>
      <c r="E7" s="1496"/>
      <c r="F7" s="1496"/>
      <c r="G7" s="1496"/>
      <c r="H7" s="1496"/>
      <c r="I7" s="1496"/>
      <c r="J7" s="1496"/>
    </row>
    <row r="8" spans="1:10" ht="24.95" customHeight="1" x14ac:dyDescent="0.2">
      <c r="A8" s="1463" t="s">
        <v>291</v>
      </c>
      <c r="B8" s="1463"/>
      <c r="D8" s="1489" t="str">
        <f>PROPER('DATOS &amp;'!C7)</f>
        <v/>
      </c>
      <c r="E8" s="1489"/>
      <c r="F8" s="1489"/>
      <c r="G8" s="1489"/>
    </row>
    <row r="9" spans="1:10" ht="24.95" customHeight="1" x14ac:dyDescent="0.2">
      <c r="A9" s="598"/>
      <c r="B9" s="598"/>
      <c r="D9" s="598"/>
      <c r="E9" s="598"/>
      <c r="F9" s="595"/>
    </row>
    <row r="10" spans="1:10" ht="24.95" customHeight="1" x14ac:dyDescent="0.2">
      <c r="A10" s="1463" t="s">
        <v>292</v>
      </c>
      <c r="B10" s="1463"/>
      <c r="C10" s="1463"/>
      <c r="D10" s="1490">
        <f>'DATOS &amp;'!D7</f>
        <v>0</v>
      </c>
      <c r="E10" s="1490"/>
      <c r="F10" s="1491" t="s">
        <v>293</v>
      </c>
      <c r="G10" s="1491"/>
      <c r="H10" s="1491"/>
      <c r="I10" s="1481" t="e">
        <f>'10 kg &amp;'!E4</f>
        <v>#N/A</v>
      </c>
      <c r="J10" s="1481"/>
    </row>
    <row r="11" spans="1:10" ht="24.95" customHeight="1" x14ac:dyDescent="0.2">
      <c r="A11" s="595"/>
      <c r="B11" s="595"/>
      <c r="C11" s="595"/>
      <c r="D11" s="595"/>
      <c r="E11" s="595"/>
      <c r="F11" s="595"/>
    </row>
    <row r="12" spans="1:10" ht="24.95" customHeight="1" x14ac:dyDescent="0.2">
      <c r="A12" s="1494" t="s">
        <v>248</v>
      </c>
      <c r="B12" s="1494"/>
      <c r="C12" s="1494"/>
      <c r="D12" s="1494"/>
      <c r="E12" s="1494"/>
      <c r="F12" s="1494"/>
      <c r="G12" s="1494"/>
      <c r="H12" s="1494"/>
      <c r="I12" s="1494"/>
      <c r="J12" s="1494"/>
    </row>
    <row r="13" spans="1:10" ht="20.100000000000001" customHeight="1" x14ac:dyDescent="0.2">
      <c r="A13" s="599"/>
      <c r="B13" s="599"/>
      <c r="C13" s="599"/>
      <c r="D13" s="599"/>
      <c r="E13" s="599"/>
      <c r="F13" s="595"/>
    </row>
    <row r="14" spans="1:10" ht="24.95" customHeight="1" x14ac:dyDescent="0.2">
      <c r="A14" s="1463" t="s">
        <v>294</v>
      </c>
      <c r="B14" s="1463"/>
      <c r="C14" s="1463"/>
      <c r="D14" s="1495" t="s">
        <v>340</v>
      </c>
      <c r="E14" s="1495"/>
      <c r="F14" s="1495"/>
      <c r="G14" s="1495"/>
      <c r="H14" s="1495"/>
      <c r="I14" s="1495"/>
      <c r="J14" s="1495"/>
    </row>
    <row r="15" spans="1:10" ht="24.95" customHeight="1" x14ac:dyDescent="0.2">
      <c r="A15" s="1463" t="s">
        <v>295</v>
      </c>
      <c r="B15" s="1463"/>
      <c r="C15" s="1463"/>
      <c r="D15" s="1492" t="str">
        <f>PROPER('DATOS &amp;'!D37)</f>
        <v/>
      </c>
      <c r="E15" s="1493"/>
      <c r="F15" s="1493"/>
      <c r="G15" s="1493"/>
      <c r="H15" s="596"/>
      <c r="I15" s="596"/>
      <c r="J15" s="596"/>
    </row>
    <row r="16" spans="1:10" ht="24.95" customHeight="1" x14ac:dyDescent="0.2">
      <c r="A16" s="1463" t="s">
        <v>296</v>
      </c>
      <c r="B16" s="1463"/>
      <c r="C16" s="1463"/>
      <c r="D16" s="1499">
        <f>'DATOS &amp;'!E37</f>
        <v>0</v>
      </c>
      <c r="E16" s="1499"/>
      <c r="F16" s="1499"/>
      <c r="G16" s="1499"/>
      <c r="H16" s="596"/>
      <c r="I16" s="596"/>
      <c r="J16" s="596"/>
    </row>
    <row r="17" spans="1:10" ht="24.95" customHeight="1" x14ac:dyDescent="0.2">
      <c r="A17" s="1463" t="s">
        <v>11</v>
      </c>
      <c r="B17" s="1463"/>
      <c r="C17" s="1463"/>
      <c r="D17" s="1497">
        <f>'DATOS &amp;'!C37</f>
        <v>0</v>
      </c>
      <c r="E17" s="1497"/>
      <c r="F17" s="1481"/>
      <c r="G17" s="1481"/>
    </row>
    <row r="18" spans="1:10" ht="24.95" customHeight="1" x14ac:dyDescent="0.2">
      <c r="A18" s="598"/>
      <c r="B18" s="598"/>
      <c r="C18" s="598"/>
      <c r="D18" s="600"/>
      <c r="E18" s="596"/>
      <c r="F18" s="596"/>
      <c r="G18" s="596"/>
    </row>
    <row r="19" spans="1:10" ht="24.95" customHeight="1" x14ac:dyDescent="0.2">
      <c r="A19" s="1463" t="s">
        <v>12</v>
      </c>
      <c r="B19" s="1463"/>
      <c r="C19" s="1463"/>
      <c r="D19" s="1463"/>
      <c r="E19" s="1463"/>
      <c r="F19" s="1463">
        <f>'DATOS &amp;'!C59</f>
        <v>0</v>
      </c>
      <c r="G19" s="1463"/>
      <c r="H19" s="1463"/>
      <c r="I19" s="1463"/>
      <c r="J19" s="1463"/>
    </row>
    <row r="20" spans="1:10" ht="24.95" customHeight="1" x14ac:dyDescent="0.2">
      <c r="A20" s="598"/>
      <c r="B20" s="598"/>
      <c r="C20" s="598"/>
      <c r="D20" s="598"/>
      <c r="E20" s="598"/>
      <c r="F20" s="598"/>
      <c r="G20" s="595"/>
    </row>
    <row r="21" spans="1:10" ht="24.95" customHeight="1" x14ac:dyDescent="0.2">
      <c r="A21" s="1466" t="s">
        <v>206</v>
      </c>
      <c r="B21" s="1466"/>
      <c r="C21" s="1466"/>
      <c r="D21" s="1466"/>
      <c r="E21" s="1466"/>
      <c r="F21" s="1466"/>
    </row>
    <row r="22" spans="1:10" ht="24.95" customHeight="1" x14ac:dyDescent="0.2">
      <c r="A22" s="1476" t="str">
        <f>'DATOS &amp;'!G7</f>
        <v>Laboratorio de calibración de masa y volumen, avenida carrera  50 # 26-55 Int 2,  piso 5.</v>
      </c>
      <c r="B22" s="1476"/>
      <c r="C22" s="1476"/>
      <c r="D22" s="1476"/>
      <c r="E22" s="1476"/>
      <c r="F22" s="1476"/>
      <c r="G22" s="1476"/>
      <c r="H22" s="1476"/>
      <c r="I22" s="1476"/>
      <c r="J22" s="1476"/>
    </row>
    <row r="23" spans="1:10" ht="24.95" customHeight="1" x14ac:dyDescent="0.2">
      <c r="B23" s="1466"/>
      <c r="C23" s="1466"/>
      <c r="D23" s="1466"/>
      <c r="E23" s="1466"/>
      <c r="F23" s="599"/>
      <c r="G23" s="596"/>
    </row>
    <row r="24" spans="1:10" ht="24.95" customHeight="1" x14ac:dyDescent="0.2">
      <c r="A24" s="1466" t="s">
        <v>207</v>
      </c>
      <c r="B24" s="1466"/>
      <c r="C24" s="1466"/>
      <c r="D24" s="1466"/>
      <c r="E24" s="1475">
        <f>'DATOS &amp;'!I7</f>
        <v>0</v>
      </c>
      <c r="F24" s="1475"/>
      <c r="G24" s="601"/>
      <c r="H24" s="601"/>
    </row>
    <row r="25" spans="1:10" ht="24.95" customHeight="1" x14ac:dyDescent="0.25">
      <c r="A25" s="596"/>
      <c r="B25" s="596"/>
      <c r="C25" s="596"/>
      <c r="D25" s="596"/>
      <c r="E25" s="596"/>
      <c r="F25" s="596"/>
      <c r="G25" s="594"/>
      <c r="H25" s="594"/>
      <c r="I25" s="595"/>
      <c r="J25" s="595"/>
    </row>
    <row r="26" spans="1:10" ht="24.95" customHeight="1" x14ac:dyDescent="0.2">
      <c r="A26" s="1436" t="s">
        <v>251</v>
      </c>
      <c r="B26" s="1436"/>
      <c r="C26" s="1436"/>
      <c r="D26" s="1436"/>
      <c r="E26" s="1436"/>
      <c r="F26" s="1436"/>
      <c r="G26" s="1436"/>
      <c r="H26" s="1436"/>
      <c r="I26" s="1436"/>
      <c r="J26" s="1436"/>
    </row>
    <row r="27" spans="1:10" ht="20.100000000000001" customHeight="1" x14ac:dyDescent="0.2">
      <c r="A27" s="602"/>
      <c r="B27" s="602"/>
      <c r="C27" s="602"/>
      <c r="D27" s="602"/>
      <c r="G27" s="595"/>
    </row>
    <row r="28" spans="1:10" ht="33" customHeight="1" x14ac:dyDescent="0.2">
      <c r="A28" s="1498" t="s">
        <v>470</v>
      </c>
      <c r="B28" s="1498"/>
      <c r="C28" s="1498"/>
      <c r="D28" s="1498"/>
      <c r="E28" s="1498"/>
      <c r="F28" s="1498"/>
      <c r="G28" s="1498"/>
      <c r="H28" s="1498"/>
      <c r="I28" s="1498"/>
      <c r="J28" s="1498"/>
    </row>
    <row r="29" spans="1:10" ht="20.100000000000001" customHeight="1" x14ac:dyDescent="0.25">
      <c r="G29" s="594"/>
      <c r="H29" s="594"/>
      <c r="I29" s="603"/>
      <c r="J29" s="603"/>
    </row>
    <row r="30" spans="1:10" ht="125.1" customHeight="1" x14ac:dyDescent="0.25">
      <c r="G30" s="1021"/>
      <c r="H30" s="1021"/>
      <c r="I30" s="603"/>
      <c r="J30" s="603"/>
    </row>
    <row r="31" spans="1:10" ht="35.1" customHeight="1" x14ac:dyDescent="0.25">
      <c r="G31" s="1021"/>
      <c r="H31" s="1021"/>
      <c r="I31" s="603"/>
      <c r="J31" s="603"/>
    </row>
    <row r="32" spans="1:10" ht="35.1" customHeight="1" x14ac:dyDescent="0.2">
      <c r="G32" s="1456" t="s">
        <v>24</v>
      </c>
      <c r="H32" s="1456"/>
      <c r="I32" s="1465">
        <f>I3</f>
        <v>0</v>
      </c>
      <c r="J32" s="1465"/>
    </row>
    <row r="33" spans="1:10" ht="23.1" customHeight="1" x14ac:dyDescent="0.2">
      <c r="A33" s="1436" t="s">
        <v>271</v>
      </c>
      <c r="B33" s="1436"/>
      <c r="C33" s="1436"/>
      <c r="D33" s="1436"/>
      <c r="E33" s="1436"/>
      <c r="F33" s="1436"/>
      <c r="G33" s="1436"/>
      <c r="H33" s="1436"/>
      <c r="I33" s="1436"/>
      <c r="J33" s="1436"/>
    </row>
    <row r="34" spans="1:10" ht="15" customHeight="1" x14ac:dyDescent="0.2">
      <c r="A34" s="1434"/>
      <c r="B34" s="1434"/>
      <c r="C34" s="1434"/>
      <c r="D34" s="1434"/>
      <c r="E34" s="1434"/>
      <c r="F34" s="1434"/>
      <c r="G34" s="1434"/>
      <c r="H34" s="1434"/>
      <c r="I34" s="1434"/>
      <c r="J34" s="1434"/>
    </row>
    <row r="35" spans="1:10" ht="15" customHeight="1" thickBot="1" x14ac:dyDescent="0.25">
      <c r="A35" s="604"/>
      <c r="B35" s="604"/>
      <c r="C35" s="604"/>
      <c r="D35" s="604"/>
      <c r="E35" s="604"/>
      <c r="F35" s="604"/>
      <c r="G35" s="604"/>
      <c r="J35" s="605"/>
    </row>
    <row r="36" spans="1:10" ht="32.1" customHeight="1" thickBot="1" x14ac:dyDescent="0.25">
      <c r="A36" s="1438" t="s">
        <v>259</v>
      </c>
      <c r="B36" s="1439"/>
      <c r="C36" s="1438" t="s">
        <v>219</v>
      </c>
      <c r="D36" s="1439"/>
      <c r="E36" s="1438" t="s">
        <v>220</v>
      </c>
      <c r="F36" s="1439"/>
      <c r="G36" s="1442" t="s">
        <v>221</v>
      </c>
      <c r="H36" s="1443"/>
      <c r="I36" s="1443"/>
      <c r="J36" s="1444"/>
    </row>
    <row r="37" spans="1:10" ht="45.95" customHeight="1" thickBot="1" x14ac:dyDescent="0.25">
      <c r="A37" s="1440"/>
      <c r="B37" s="1441"/>
      <c r="C37" s="1440"/>
      <c r="D37" s="1441"/>
      <c r="E37" s="1440"/>
      <c r="F37" s="1441"/>
      <c r="G37" s="1513" t="s">
        <v>222</v>
      </c>
      <c r="H37" s="1514"/>
      <c r="I37" s="1432" t="s">
        <v>332</v>
      </c>
      <c r="J37" s="1433"/>
    </row>
    <row r="38" spans="1:10" ht="45.95" customHeight="1" thickBot="1" x14ac:dyDescent="0.25">
      <c r="A38" s="1507" t="str">
        <f>D14</f>
        <v>Juego de pesas de 1 g a 10 kg</v>
      </c>
      <c r="B38" s="1508"/>
      <c r="C38" s="1509" t="s">
        <v>5</v>
      </c>
      <c r="D38" s="1510"/>
      <c r="E38" s="1511" t="e">
        <f>VLOOKUP($J$35,'DATOS &amp;'!B174:G184,1,FALSE)</f>
        <v>#N/A</v>
      </c>
      <c r="F38" s="1512"/>
      <c r="G38" s="606" t="e">
        <f>VLOOKUP($J$35,'DATOS &amp;'!B174:G185,3,FALSE)</f>
        <v>#N/A</v>
      </c>
      <c r="H38" s="607" t="s">
        <v>214</v>
      </c>
      <c r="I38" s="608" t="e">
        <f>VLOOKUP($J$35,'DATOS &amp;'!B174:G184,5,FALSE)</f>
        <v>#N/A</v>
      </c>
      <c r="J38" s="609" t="s">
        <v>129</v>
      </c>
    </row>
    <row r="39" spans="1:10" ht="39.950000000000003" hidden="1" customHeight="1" thickBot="1" x14ac:dyDescent="0.25">
      <c r="A39" s="1482"/>
      <c r="B39" s="1483"/>
      <c r="C39" s="1482"/>
      <c r="D39" s="1505"/>
      <c r="E39" s="1506"/>
      <c r="F39" s="1483"/>
      <c r="G39" s="610"/>
      <c r="H39" s="611"/>
      <c r="I39" s="610"/>
      <c r="J39" s="612"/>
    </row>
    <row r="40" spans="1:10" ht="27" customHeight="1" x14ac:dyDescent="0.2"/>
    <row r="41" spans="1:10" ht="23.1" customHeight="1" x14ac:dyDescent="0.2">
      <c r="A41" s="1436" t="s">
        <v>260</v>
      </c>
      <c r="B41" s="1436"/>
      <c r="C41" s="1436"/>
      <c r="D41" s="1436"/>
      <c r="E41" s="1436"/>
      <c r="F41" s="1436"/>
      <c r="G41" s="1436"/>
      <c r="H41" s="1436"/>
      <c r="I41" s="1436"/>
      <c r="J41" s="1436"/>
    </row>
    <row r="42" spans="1:10" ht="20.100000000000001" customHeight="1" x14ac:dyDescent="0.2">
      <c r="A42" s="613"/>
    </row>
    <row r="43" spans="1:10" ht="23.1" customHeight="1" x14ac:dyDescent="0.2">
      <c r="A43" s="1479" t="s">
        <v>249</v>
      </c>
      <c r="B43" s="1479"/>
      <c r="C43" s="1479"/>
      <c r="D43" s="1479"/>
      <c r="E43" s="1479"/>
      <c r="F43" s="1479"/>
      <c r="G43" s="1479"/>
      <c r="H43" s="1479"/>
      <c r="I43" s="1479"/>
      <c r="J43" s="1479"/>
    </row>
    <row r="44" spans="1:10" ht="23.1" customHeight="1" x14ac:dyDescent="0.2">
      <c r="A44" s="1479"/>
      <c r="B44" s="1479"/>
      <c r="C44" s="1479"/>
      <c r="D44" s="1479"/>
      <c r="E44" s="1479"/>
      <c r="F44" s="1479"/>
      <c r="G44" s="1479"/>
      <c r="H44" s="1479"/>
      <c r="I44" s="1479"/>
      <c r="J44" s="1479"/>
    </row>
    <row r="45" spans="1:10" ht="23.1" customHeight="1" x14ac:dyDescent="0.2">
      <c r="A45" s="1479"/>
      <c r="B45" s="1479"/>
      <c r="C45" s="1479"/>
      <c r="D45" s="1479"/>
      <c r="E45" s="1479"/>
      <c r="F45" s="1479"/>
      <c r="G45" s="1479"/>
      <c r="H45" s="1479"/>
      <c r="I45" s="1479"/>
      <c r="J45" s="1479"/>
    </row>
    <row r="46" spans="1:10" ht="20.100000000000001" customHeight="1" thickBot="1" x14ac:dyDescent="0.25">
      <c r="A46" s="614"/>
      <c r="B46" s="614"/>
      <c r="C46" s="614"/>
      <c r="D46" s="614"/>
      <c r="E46" s="614"/>
      <c r="F46" s="614"/>
      <c r="G46" s="614"/>
      <c r="H46" s="614"/>
      <c r="I46" s="614"/>
      <c r="J46" s="614"/>
    </row>
    <row r="47" spans="1:10" ht="42" customHeight="1" thickBot="1" x14ac:dyDescent="0.25">
      <c r="A47" s="1437" t="s">
        <v>13</v>
      </c>
      <c r="B47" s="1437"/>
      <c r="C47" s="1437"/>
      <c r="D47" s="615" t="s">
        <v>21</v>
      </c>
      <c r="E47" s="615" t="s">
        <v>10</v>
      </c>
      <c r="F47" s="616" t="s">
        <v>210</v>
      </c>
      <c r="G47" s="1437" t="s">
        <v>14</v>
      </c>
      <c r="H47" s="1437"/>
      <c r="I47" s="1437" t="s">
        <v>8</v>
      </c>
      <c r="J47" s="1437"/>
    </row>
    <row r="48" spans="1:10" ht="42" customHeight="1" thickBot="1" x14ac:dyDescent="0.25">
      <c r="A48" s="1480" t="s">
        <v>454</v>
      </c>
      <c r="B48" s="1480"/>
      <c r="C48" s="1480"/>
      <c r="D48" s="617" t="e">
        <f>VLOOKUP('1 g &amp;'!$E$6,'DATOS &amp;'!N10:AA61,2,FALSE)</f>
        <v>#N/A</v>
      </c>
      <c r="E48" s="618" t="e">
        <f>VLOOKUP('1 g &amp;'!$E$6,'DATOS &amp;'!N10:AA61,3,FALSE)</f>
        <v>#N/A</v>
      </c>
      <c r="F48" s="619" t="e">
        <f>VLOOKUP('1 g &amp;'!$E$6,'DATOS &amp;'!N10:AA61,14,FALSE)</f>
        <v>#N/A</v>
      </c>
      <c r="G48" s="1477" t="e">
        <f>VLOOKUP('1 g &amp;'!$E$6,'DATOS &amp;'!N10:AA61,6,FALSE)</f>
        <v>#N/A</v>
      </c>
      <c r="H48" s="1477"/>
      <c r="I48" s="1435" t="e">
        <f>VLOOKUP('1 g &amp;'!$E$6,'DATOS &amp;'!N10:AA61,7,FALSE)</f>
        <v>#N/A</v>
      </c>
      <c r="J48" s="1435"/>
    </row>
    <row r="49" spans="1:1020 1029:2040 2049:3070 3079:4090 4099:5120 5129:6140 6149:7160 7169:8190 8199:9210 9219:10240 10249:11260 11269:12280 12289:13310 13319:14330 14339:15360 15369:16380" ht="42" customHeight="1" thickBot="1" x14ac:dyDescent="0.25">
      <c r="A49" s="1502" t="s">
        <v>297</v>
      </c>
      <c r="B49" s="1502"/>
      <c r="C49" s="1502"/>
      <c r="D49" s="617" t="e">
        <f>VLOOKUP('10 kg &amp;'!$E$6,'DATOS &amp;'!N10:AA61,2,FALSE)</f>
        <v>#N/A</v>
      </c>
      <c r="E49" s="618" t="e">
        <f>VLOOKUP('10 kg &amp;'!$E$6,'DATOS &amp;'!N10:AA61,3,FALSE)</f>
        <v>#N/A</v>
      </c>
      <c r="F49" s="619" t="e">
        <f>VLOOKUP('10 kg &amp;'!$E$6,'DATOS &amp;'!N10:AA61,14,FALSE)</f>
        <v>#N/A</v>
      </c>
      <c r="G49" s="1503" t="e">
        <f>VLOOKUP('10 kg &amp;'!$E$6,'DATOS &amp;'!N10:AA61,6,FALSE)</f>
        <v>#N/A</v>
      </c>
      <c r="H49" s="1504"/>
      <c r="I49" s="1435" t="e">
        <f>VLOOKUP('10 kg &amp;'!$E$6,'DATOS &amp;'!N10:AA61,7,FALSE)</f>
        <v>#N/A</v>
      </c>
      <c r="J49" s="1435"/>
    </row>
    <row r="50" spans="1:1020 1029:2040 2049:3070 3079:4090 4099:5120 5129:6140 6149:7160 7169:8190 8199:9210 9219:10240 10249:11260 11269:12280 12289:13310 13319:14330 14339:15360 15369:16380" ht="27"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7" t="s">
        <v>252</v>
      </c>
      <c r="B51" s="1487"/>
      <c r="C51" s="1487"/>
      <c r="D51" s="1487"/>
      <c r="E51" s="1487"/>
      <c r="F51" s="1487"/>
      <c r="G51" s="1487"/>
      <c r="H51" s="1487"/>
      <c r="I51" s="1487"/>
      <c r="J51" s="1487"/>
    </row>
    <row r="52" spans="1:1020 1029:2040 2049:3070 3079:4090 4099:5120 5129:6140 6149:7160 7169:8190 8199:9210 9219:10240 10249:11260 11269:12280 12289:13310 13319:14330 14339:15360 15369:16380" ht="20.100000000000001" customHeight="1" x14ac:dyDescent="0.2">
      <c r="A52" s="613"/>
      <c r="B52" s="613"/>
    </row>
    <row r="53" spans="1:1020 1029:2040 2049:3070 3079:4090 4099:5120 5129:6140 6149:7160 7169:8190 8199:9210 9219:10240 10249:11260 11269:12280 12289:13310 13319:14330 14339:15360 15369:16380" ht="30" customHeight="1" x14ac:dyDescent="0.2">
      <c r="A53" s="1478" t="s">
        <v>272</v>
      </c>
      <c r="B53" s="1478"/>
      <c r="C53" s="1478"/>
      <c r="D53" s="1478"/>
      <c r="E53" s="1478"/>
      <c r="F53" s="1478"/>
      <c r="G53" s="1478"/>
      <c r="H53" s="1478"/>
      <c r="I53" s="1478"/>
      <c r="J53" s="1478"/>
    </row>
    <row r="54" spans="1:1020 1029:2040 2049:3070 3079:4090 4099:5120 5129:6140 6149:7160 7169:8190 8199:9210 9219:10240 10249:11260 11269:12280 12289:13310 13319:14330 14339:15360 15369:16380" ht="30" customHeight="1" x14ac:dyDescent="0.2">
      <c r="A54" s="1478"/>
      <c r="B54" s="1478"/>
      <c r="C54" s="1478"/>
      <c r="D54" s="1478"/>
      <c r="E54" s="1478"/>
      <c r="F54" s="1478"/>
      <c r="G54" s="1478"/>
      <c r="H54" s="1478"/>
      <c r="I54" s="1478"/>
      <c r="J54" s="1478"/>
    </row>
    <row r="55" spans="1:1020 1029:2040 2049:3070 3079:4090 4099:5120 5129:6140 6149:7160 7169:8190 8199:9210 9219:10240 10249:11260 11269:12280 12289:13310 13319:14330 14339:15360 15369:16380" ht="18" customHeight="1" x14ac:dyDescent="0.2">
      <c r="A55" s="623"/>
      <c r="B55" s="623"/>
      <c r="C55" s="623"/>
      <c r="D55" s="623"/>
      <c r="E55" s="623"/>
      <c r="F55" s="623"/>
      <c r="G55" s="623"/>
      <c r="H55" s="623"/>
      <c r="I55" s="623"/>
      <c r="J55" s="623"/>
    </row>
    <row r="56" spans="1:1020 1029:2040 2049:3070 3079:4090 4099:5120 5129:6140 6149:7160 7169:8190 8199:9210 9219:10240 10249:11260 11269:12280 12289:13310 13319:14330 14339:15360 15369:16380" ht="125.1" customHeight="1" x14ac:dyDescent="0.2">
      <c r="A56" s="1488"/>
      <c r="B56" s="1488"/>
      <c r="C56" s="1488"/>
      <c r="D56" s="1488"/>
      <c r="E56" s="1488"/>
      <c r="F56" s="1488"/>
      <c r="G56" s="1488"/>
      <c r="H56" s="1488"/>
      <c r="I56" s="1488"/>
      <c r="J56" s="1488"/>
    </row>
    <row r="57" spans="1:1020 1029:2040 2049:3070 3079:4090 4099:5120 5129:6140 6149:7160 7169:8190 8199:9210 9219:10240 10249:11260 11269:12280 12289:13310 13319:14330 14339:15360 15369:16380" ht="35.1" customHeight="1" x14ac:dyDescent="0.2">
      <c r="A57" s="623"/>
      <c r="B57" s="623"/>
      <c r="C57" s="623"/>
      <c r="D57" s="623"/>
      <c r="E57" s="623"/>
      <c r="F57" s="623"/>
    </row>
    <row r="58" spans="1:1020 1029:2040 2049:3070 3079:4090 4099:5120 5129:6140 6149:7160 7169:8190 8199:9210 9219:10240 10249:11260 11269:12280 12289:13310 13319:14330 14339:15360 15369:16380" ht="35.1" customHeight="1" x14ac:dyDescent="0.2">
      <c r="A58" s="623"/>
      <c r="B58" s="623"/>
      <c r="C58" s="623"/>
      <c r="D58" s="623"/>
      <c r="E58" s="623"/>
      <c r="F58" s="623"/>
      <c r="G58" s="1456" t="s">
        <v>24</v>
      </c>
      <c r="H58" s="1456"/>
      <c r="I58" s="1457">
        <f>I3</f>
        <v>0</v>
      </c>
      <c r="J58" s="1457"/>
    </row>
    <row r="59" spans="1:1020 1029:2040 2049:3070 3079:4090 4099:5120 5129:6140 6149:7160 7169:8190 8199:9210 9219:10240 10249:11260 11269:12280 12289:13310 13319:14330 14339:15360 15369:16380" ht="23.1" customHeight="1" x14ac:dyDescent="0.2">
      <c r="A59" s="1487" t="s">
        <v>253</v>
      </c>
      <c r="B59" s="1487"/>
      <c r="C59" s="1487"/>
      <c r="D59" s="1487"/>
      <c r="E59" s="1487"/>
      <c r="F59" s="1487"/>
      <c r="G59" s="1487"/>
      <c r="H59" s="1487"/>
      <c r="I59" s="1487"/>
      <c r="J59" s="1487"/>
    </row>
    <row r="60" spans="1:1020 1029:2040 2049:3070 3079:4090 4099:5120 5129:6140 6149:7160 7169:8190 8199:9210 9219:10240 10249:11260 11269:12280 12289:13310 13319:14330 14339:15360 15369:16380" ht="20.100000000000001" customHeight="1" thickBot="1" x14ac:dyDescent="0.25">
      <c r="A60" s="613"/>
      <c r="B60" s="613"/>
      <c r="S60" s="613"/>
      <c r="T60" s="613"/>
      <c r="AC60" s="613"/>
      <c r="AD60" s="613"/>
      <c r="AM60" s="613"/>
      <c r="AN60" s="613"/>
      <c r="AW60" s="613"/>
      <c r="AX60" s="613"/>
      <c r="BG60" s="613"/>
      <c r="BH60" s="613"/>
      <c r="BQ60" s="613"/>
      <c r="BR60" s="613"/>
      <c r="CA60" s="613"/>
      <c r="CB60" s="613"/>
      <c r="CK60" s="613"/>
      <c r="CL60" s="613"/>
      <c r="CU60" s="613"/>
      <c r="CV60" s="613"/>
      <c r="DE60" s="613"/>
      <c r="DF60" s="613"/>
      <c r="DO60" s="613"/>
      <c r="DP60" s="613"/>
      <c r="DY60" s="613"/>
      <c r="DZ60" s="613"/>
      <c r="EI60" s="613"/>
      <c r="EJ60" s="613"/>
      <c r="ES60" s="613"/>
      <c r="ET60" s="613"/>
      <c r="FC60" s="613"/>
      <c r="FD60" s="613"/>
      <c r="FM60" s="613"/>
      <c r="FN60" s="613"/>
      <c r="FW60" s="613"/>
      <c r="FX60" s="613"/>
      <c r="GG60" s="613"/>
      <c r="GH60" s="613"/>
      <c r="GQ60" s="613"/>
      <c r="GR60" s="613"/>
      <c r="HA60" s="613"/>
      <c r="HB60" s="613"/>
      <c r="HK60" s="613"/>
      <c r="HL60" s="613"/>
      <c r="HU60" s="613"/>
      <c r="HV60" s="613"/>
      <c r="IE60" s="613"/>
      <c r="IF60" s="613"/>
      <c r="IO60" s="613"/>
      <c r="IP60" s="613"/>
      <c r="IY60" s="613"/>
      <c r="IZ60" s="613"/>
      <c r="JI60" s="613"/>
      <c r="JJ60" s="613"/>
      <c r="JS60" s="613"/>
      <c r="JT60" s="613"/>
      <c r="KC60" s="613"/>
      <c r="KD60" s="613"/>
      <c r="KM60" s="613"/>
      <c r="KN60" s="613"/>
      <c r="KW60" s="613"/>
      <c r="KX60" s="613"/>
      <c r="LG60" s="613"/>
      <c r="LH60" s="613"/>
      <c r="LQ60" s="613"/>
      <c r="LR60" s="613"/>
      <c r="MA60" s="613"/>
      <c r="MB60" s="613"/>
      <c r="MK60" s="613"/>
      <c r="ML60" s="613"/>
      <c r="MU60" s="613"/>
      <c r="MV60" s="613"/>
      <c r="NE60" s="613"/>
      <c r="NF60" s="613"/>
      <c r="NO60" s="613"/>
      <c r="NP60" s="613"/>
      <c r="NY60" s="613"/>
      <c r="NZ60" s="613"/>
      <c r="OI60" s="613"/>
      <c r="OJ60" s="613"/>
      <c r="OS60" s="613"/>
      <c r="OT60" s="613"/>
      <c r="PC60" s="613"/>
      <c r="PD60" s="613"/>
      <c r="PM60" s="613"/>
      <c r="PN60" s="613"/>
      <c r="PW60" s="613"/>
      <c r="PX60" s="613"/>
      <c r="QG60" s="613"/>
      <c r="QH60" s="613"/>
      <c r="QQ60" s="613"/>
      <c r="QR60" s="613"/>
      <c r="RA60" s="613"/>
      <c r="RB60" s="613"/>
      <c r="RK60" s="613"/>
      <c r="RL60" s="613"/>
      <c r="RU60" s="613"/>
      <c r="RV60" s="613"/>
      <c r="SE60" s="613"/>
      <c r="SF60" s="613"/>
      <c r="SO60" s="613"/>
      <c r="SP60" s="613"/>
      <c r="SY60" s="613"/>
      <c r="SZ60" s="613"/>
      <c r="TI60" s="613"/>
      <c r="TJ60" s="613"/>
      <c r="TS60" s="613"/>
      <c r="TT60" s="613"/>
      <c r="UC60" s="613"/>
      <c r="UD60" s="613"/>
      <c r="UM60" s="613"/>
      <c r="UN60" s="613"/>
      <c r="UW60" s="613"/>
      <c r="UX60" s="613"/>
      <c r="VG60" s="613"/>
      <c r="VH60" s="613"/>
      <c r="VQ60" s="613"/>
      <c r="VR60" s="613"/>
      <c r="WA60" s="613"/>
      <c r="WB60" s="613"/>
      <c r="WK60" s="613"/>
      <c r="WL60" s="613"/>
      <c r="WU60" s="613"/>
      <c r="WV60" s="613"/>
      <c r="XE60" s="613"/>
      <c r="XF60" s="613"/>
      <c r="XO60" s="613"/>
      <c r="XP60" s="613"/>
      <c r="XY60" s="613"/>
      <c r="XZ60" s="613"/>
      <c r="YI60" s="613"/>
      <c r="YJ60" s="613"/>
      <c r="YS60" s="613"/>
      <c r="YT60" s="613"/>
      <c r="ZC60" s="613"/>
      <c r="ZD60" s="613"/>
      <c r="ZM60" s="613"/>
      <c r="ZN60" s="613"/>
      <c r="ZW60" s="613"/>
      <c r="ZX60" s="613"/>
      <c r="AAG60" s="613"/>
      <c r="AAH60" s="613"/>
      <c r="AAQ60" s="613"/>
      <c r="AAR60" s="613"/>
      <c r="ABA60" s="613"/>
      <c r="ABB60" s="613"/>
      <c r="ABK60" s="613"/>
      <c r="ABL60" s="613"/>
      <c r="ABU60" s="613"/>
      <c r="ABV60" s="613"/>
      <c r="ACE60" s="613"/>
      <c r="ACF60" s="613"/>
      <c r="ACO60" s="613"/>
      <c r="ACP60" s="613"/>
      <c r="ACY60" s="613"/>
      <c r="ACZ60" s="613"/>
      <c r="ADI60" s="613"/>
      <c r="ADJ60" s="613"/>
      <c r="ADS60" s="613"/>
      <c r="ADT60" s="613"/>
      <c r="AEC60" s="613"/>
      <c r="AED60" s="613"/>
      <c r="AEM60" s="613"/>
      <c r="AEN60" s="613"/>
      <c r="AEW60" s="613"/>
      <c r="AEX60" s="613"/>
      <c r="AFG60" s="613"/>
      <c r="AFH60" s="613"/>
      <c r="AFQ60" s="613"/>
      <c r="AFR60" s="613"/>
      <c r="AGA60" s="613"/>
      <c r="AGB60" s="613"/>
      <c r="AGK60" s="613"/>
      <c r="AGL60" s="613"/>
      <c r="AGU60" s="613"/>
      <c r="AGV60" s="613"/>
      <c r="AHE60" s="613"/>
      <c r="AHF60" s="613"/>
      <c r="AHO60" s="613"/>
      <c r="AHP60" s="613"/>
      <c r="AHY60" s="613"/>
      <c r="AHZ60" s="613"/>
      <c r="AII60" s="613"/>
      <c r="AIJ60" s="613"/>
      <c r="AIS60" s="613"/>
      <c r="AIT60" s="613"/>
      <c r="AJC60" s="613"/>
      <c r="AJD60" s="613"/>
      <c r="AJM60" s="613"/>
      <c r="AJN60" s="613"/>
      <c r="AJW60" s="613"/>
      <c r="AJX60" s="613"/>
      <c r="AKG60" s="613"/>
      <c r="AKH60" s="613"/>
      <c r="AKQ60" s="613"/>
      <c r="AKR60" s="613"/>
      <c r="ALA60" s="613"/>
      <c r="ALB60" s="613"/>
      <c r="ALK60" s="613"/>
      <c r="ALL60" s="613"/>
      <c r="ALU60" s="613"/>
      <c r="ALV60" s="613"/>
      <c r="AME60" s="613"/>
      <c r="AMF60" s="613"/>
      <c r="AMO60" s="613"/>
      <c r="AMP60" s="613"/>
      <c r="AMY60" s="613"/>
      <c r="AMZ60" s="613"/>
      <c r="ANI60" s="613"/>
      <c r="ANJ60" s="613"/>
      <c r="ANS60" s="613"/>
      <c r="ANT60" s="613"/>
      <c r="AOC60" s="613"/>
      <c r="AOD60" s="613"/>
      <c r="AOM60" s="613"/>
      <c r="AON60" s="613"/>
      <c r="AOW60" s="613"/>
      <c r="AOX60" s="613"/>
      <c r="APG60" s="613"/>
      <c r="APH60" s="613"/>
      <c r="APQ60" s="613"/>
      <c r="APR60" s="613"/>
      <c r="AQA60" s="613"/>
      <c r="AQB60" s="613"/>
      <c r="AQK60" s="613"/>
      <c r="AQL60" s="613"/>
      <c r="AQU60" s="613"/>
      <c r="AQV60" s="613"/>
      <c r="ARE60" s="613"/>
      <c r="ARF60" s="613"/>
      <c r="ARO60" s="613"/>
      <c r="ARP60" s="613"/>
      <c r="ARY60" s="613"/>
      <c r="ARZ60" s="613"/>
      <c r="ASI60" s="613"/>
      <c r="ASJ60" s="613"/>
      <c r="ASS60" s="613"/>
      <c r="AST60" s="613"/>
      <c r="ATC60" s="613"/>
      <c r="ATD60" s="613"/>
      <c r="ATM60" s="613"/>
      <c r="ATN60" s="613"/>
      <c r="ATW60" s="613"/>
      <c r="ATX60" s="613"/>
      <c r="AUG60" s="613"/>
      <c r="AUH60" s="613"/>
      <c r="AUQ60" s="613"/>
      <c r="AUR60" s="613"/>
      <c r="AVA60" s="613"/>
      <c r="AVB60" s="613"/>
      <c r="AVK60" s="613"/>
      <c r="AVL60" s="613"/>
      <c r="AVU60" s="613"/>
      <c r="AVV60" s="613"/>
      <c r="AWE60" s="613"/>
      <c r="AWF60" s="613"/>
      <c r="AWO60" s="613"/>
      <c r="AWP60" s="613"/>
      <c r="AWY60" s="613"/>
      <c r="AWZ60" s="613"/>
      <c r="AXI60" s="613"/>
      <c r="AXJ60" s="613"/>
      <c r="AXS60" s="613"/>
      <c r="AXT60" s="613"/>
      <c r="AYC60" s="613"/>
      <c r="AYD60" s="613"/>
      <c r="AYM60" s="613"/>
      <c r="AYN60" s="613"/>
      <c r="AYW60" s="613"/>
      <c r="AYX60" s="613"/>
      <c r="AZG60" s="613"/>
      <c r="AZH60" s="613"/>
      <c r="AZQ60" s="613"/>
      <c r="AZR60" s="613"/>
      <c r="BAA60" s="613"/>
      <c r="BAB60" s="613"/>
      <c r="BAK60" s="613"/>
      <c r="BAL60" s="613"/>
      <c r="BAU60" s="613"/>
      <c r="BAV60" s="613"/>
      <c r="BBE60" s="613"/>
      <c r="BBF60" s="613"/>
      <c r="BBO60" s="613"/>
      <c r="BBP60" s="613"/>
      <c r="BBY60" s="613"/>
      <c r="BBZ60" s="613"/>
      <c r="BCI60" s="613"/>
      <c r="BCJ60" s="613"/>
      <c r="BCS60" s="613"/>
      <c r="BCT60" s="613"/>
      <c r="BDC60" s="613"/>
      <c r="BDD60" s="613"/>
      <c r="BDM60" s="613"/>
      <c r="BDN60" s="613"/>
      <c r="BDW60" s="613"/>
      <c r="BDX60" s="613"/>
      <c r="BEG60" s="613"/>
      <c r="BEH60" s="613"/>
      <c r="BEQ60" s="613"/>
      <c r="BER60" s="613"/>
      <c r="BFA60" s="613"/>
      <c r="BFB60" s="613"/>
      <c r="BFK60" s="613"/>
      <c r="BFL60" s="613"/>
      <c r="BFU60" s="613"/>
      <c r="BFV60" s="613"/>
      <c r="BGE60" s="613"/>
      <c r="BGF60" s="613"/>
      <c r="BGO60" s="613"/>
      <c r="BGP60" s="613"/>
      <c r="BGY60" s="613"/>
      <c r="BGZ60" s="613"/>
      <c r="BHI60" s="613"/>
      <c r="BHJ60" s="613"/>
      <c r="BHS60" s="613"/>
      <c r="BHT60" s="613"/>
      <c r="BIC60" s="613"/>
      <c r="BID60" s="613"/>
      <c r="BIM60" s="613"/>
      <c r="BIN60" s="613"/>
      <c r="BIW60" s="613"/>
      <c r="BIX60" s="613"/>
      <c r="BJG60" s="613"/>
      <c r="BJH60" s="613"/>
      <c r="BJQ60" s="613"/>
      <c r="BJR60" s="613"/>
      <c r="BKA60" s="613"/>
      <c r="BKB60" s="613"/>
      <c r="BKK60" s="613"/>
      <c r="BKL60" s="613"/>
      <c r="BKU60" s="613"/>
      <c r="BKV60" s="613"/>
      <c r="BLE60" s="613"/>
      <c r="BLF60" s="613"/>
      <c r="BLO60" s="613"/>
      <c r="BLP60" s="613"/>
      <c r="BLY60" s="613"/>
      <c r="BLZ60" s="613"/>
      <c r="BMI60" s="613"/>
      <c r="BMJ60" s="613"/>
      <c r="BMS60" s="613"/>
      <c r="BMT60" s="613"/>
      <c r="BNC60" s="613"/>
      <c r="BND60" s="613"/>
      <c r="BNM60" s="613"/>
      <c r="BNN60" s="613"/>
      <c r="BNW60" s="613"/>
      <c r="BNX60" s="613"/>
      <c r="BOG60" s="613"/>
      <c r="BOH60" s="613"/>
      <c r="BOQ60" s="613"/>
      <c r="BOR60" s="613"/>
      <c r="BPA60" s="613"/>
      <c r="BPB60" s="613"/>
      <c r="BPK60" s="613"/>
      <c r="BPL60" s="613"/>
      <c r="BPU60" s="613"/>
      <c r="BPV60" s="613"/>
      <c r="BQE60" s="613"/>
      <c r="BQF60" s="613"/>
      <c r="BQO60" s="613"/>
      <c r="BQP60" s="613"/>
      <c r="BQY60" s="613"/>
      <c r="BQZ60" s="613"/>
      <c r="BRI60" s="613"/>
      <c r="BRJ60" s="613"/>
      <c r="BRS60" s="613"/>
      <c r="BRT60" s="613"/>
      <c r="BSC60" s="613"/>
      <c r="BSD60" s="613"/>
      <c r="BSM60" s="613"/>
      <c r="BSN60" s="613"/>
      <c r="BSW60" s="613"/>
      <c r="BSX60" s="613"/>
      <c r="BTG60" s="613"/>
      <c r="BTH60" s="613"/>
      <c r="BTQ60" s="613"/>
      <c r="BTR60" s="613"/>
      <c r="BUA60" s="613"/>
      <c r="BUB60" s="613"/>
      <c r="BUK60" s="613"/>
      <c r="BUL60" s="613"/>
      <c r="BUU60" s="613"/>
      <c r="BUV60" s="613"/>
      <c r="BVE60" s="613"/>
      <c r="BVF60" s="613"/>
      <c r="BVO60" s="613"/>
      <c r="BVP60" s="613"/>
      <c r="BVY60" s="613"/>
      <c r="BVZ60" s="613"/>
      <c r="BWI60" s="613"/>
      <c r="BWJ60" s="613"/>
      <c r="BWS60" s="613"/>
      <c r="BWT60" s="613"/>
      <c r="BXC60" s="613"/>
      <c r="BXD60" s="613"/>
      <c r="BXM60" s="613"/>
      <c r="BXN60" s="613"/>
      <c r="BXW60" s="613"/>
      <c r="BXX60" s="613"/>
      <c r="BYG60" s="613"/>
      <c r="BYH60" s="613"/>
      <c r="BYQ60" s="613"/>
      <c r="BYR60" s="613"/>
      <c r="BZA60" s="613"/>
      <c r="BZB60" s="613"/>
      <c r="BZK60" s="613"/>
      <c r="BZL60" s="613"/>
      <c r="BZU60" s="613"/>
      <c r="BZV60" s="613"/>
      <c r="CAE60" s="613"/>
      <c r="CAF60" s="613"/>
      <c r="CAO60" s="613"/>
      <c r="CAP60" s="613"/>
      <c r="CAY60" s="613"/>
      <c r="CAZ60" s="613"/>
      <c r="CBI60" s="613"/>
      <c r="CBJ60" s="613"/>
      <c r="CBS60" s="613"/>
      <c r="CBT60" s="613"/>
      <c r="CCC60" s="613"/>
      <c r="CCD60" s="613"/>
      <c r="CCM60" s="613"/>
      <c r="CCN60" s="613"/>
      <c r="CCW60" s="613"/>
      <c r="CCX60" s="613"/>
      <c r="CDG60" s="613"/>
      <c r="CDH60" s="613"/>
      <c r="CDQ60" s="613"/>
      <c r="CDR60" s="613"/>
      <c r="CEA60" s="613"/>
      <c r="CEB60" s="613"/>
      <c r="CEK60" s="613"/>
      <c r="CEL60" s="613"/>
      <c r="CEU60" s="613"/>
      <c r="CEV60" s="613"/>
      <c r="CFE60" s="613"/>
      <c r="CFF60" s="613"/>
      <c r="CFO60" s="613"/>
      <c r="CFP60" s="613"/>
      <c r="CFY60" s="613"/>
      <c r="CFZ60" s="613"/>
      <c r="CGI60" s="613"/>
      <c r="CGJ60" s="613"/>
      <c r="CGS60" s="613"/>
      <c r="CGT60" s="613"/>
      <c r="CHC60" s="613"/>
      <c r="CHD60" s="613"/>
      <c r="CHM60" s="613"/>
      <c r="CHN60" s="613"/>
      <c r="CHW60" s="613"/>
      <c r="CHX60" s="613"/>
      <c r="CIG60" s="613"/>
      <c r="CIH60" s="613"/>
      <c r="CIQ60" s="613"/>
      <c r="CIR60" s="613"/>
      <c r="CJA60" s="613"/>
      <c r="CJB60" s="613"/>
      <c r="CJK60" s="613"/>
      <c r="CJL60" s="613"/>
      <c r="CJU60" s="613"/>
      <c r="CJV60" s="613"/>
      <c r="CKE60" s="613"/>
      <c r="CKF60" s="613"/>
      <c r="CKO60" s="613"/>
      <c r="CKP60" s="613"/>
      <c r="CKY60" s="613"/>
      <c r="CKZ60" s="613"/>
      <c r="CLI60" s="613"/>
      <c r="CLJ60" s="613"/>
      <c r="CLS60" s="613"/>
      <c r="CLT60" s="613"/>
      <c r="CMC60" s="613"/>
      <c r="CMD60" s="613"/>
      <c r="CMM60" s="613"/>
      <c r="CMN60" s="613"/>
      <c r="CMW60" s="613"/>
      <c r="CMX60" s="613"/>
      <c r="CNG60" s="613"/>
      <c r="CNH60" s="613"/>
      <c r="CNQ60" s="613"/>
      <c r="CNR60" s="613"/>
      <c r="COA60" s="613"/>
      <c r="COB60" s="613"/>
      <c r="COK60" s="613"/>
      <c r="COL60" s="613"/>
      <c r="COU60" s="613"/>
      <c r="COV60" s="613"/>
      <c r="CPE60" s="613"/>
      <c r="CPF60" s="613"/>
      <c r="CPO60" s="613"/>
      <c r="CPP60" s="613"/>
      <c r="CPY60" s="613"/>
      <c r="CPZ60" s="613"/>
      <c r="CQI60" s="613"/>
      <c r="CQJ60" s="613"/>
      <c r="CQS60" s="613"/>
      <c r="CQT60" s="613"/>
      <c r="CRC60" s="613"/>
      <c r="CRD60" s="613"/>
      <c r="CRM60" s="613"/>
      <c r="CRN60" s="613"/>
      <c r="CRW60" s="613"/>
      <c r="CRX60" s="613"/>
      <c r="CSG60" s="613"/>
      <c r="CSH60" s="613"/>
      <c r="CSQ60" s="613"/>
      <c r="CSR60" s="613"/>
      <c r="CTA60" s="613"/>
      <c r="CTB60" s="613"/>
      <c r="CTK60" s="613"/>
      <c r="CTL60" s="613"/>
      <c r="CTU60" s="613"/>
      <c r="CTV60" s="613"/>
      <c r="CUE60" s="613"/>
      <c r="CUF60" s="613"/>
      <c r="CUO60" s="613"/>
      <c r="CUP60" s="613"/>
      <c r="CUY60" s="613"/>
      <c r="CUZ60" s="613"/>
      <c r="CVI60" s="613"/>
      <c r="CVJ60" s="613"/>
      <c r="CVS60" s="613"/>
      <c r="CVT60" s="613"/>
      <c r="CWC60" s="613"/>
      <c r="CWD60" s="613"/>
      <c r="CWM60" s="613"/>
      <c r="CWN60" s="613"/>
      <c r="CWW60" s="613"/>
      <c r="CWX60" s="613"/>
      <c r="CXG60" s="613"/>
      <c r="CXH60" s="613"/>
      <c r="CXQ60" s="613"/>
      <c r="CXR60" s="613"/>
      <c r="CYA60" s="613"/>
      <c r="CYB60" s="613"/>
      <c r="CYK60" s="613"/>
      <c r="CYL60" s="613"/>
      <c r="CYU60" s="613"/>
      <c r="CYV60" s="613"/>
      <c r="CZE60" s="613"/>
      <c r="CZF60" s="613"/>
      <c r="CZO60" s="613"/>
      <c r="CZP60" s="613"/>
      <c r="CZY60" s="613"/>
      <c r="CZZ60" s="613"/>
      <c r="DAI60" s="613"/>
      <c r="DAJ60" s="613"/>
      <c r="DAS60" s="613"/>
      <c r="DAT60" s="613"/>
      <c r="DBC60" s="613"/>
      <c r="DBD60" s="613"/>
      <c r="DBM60" s="613"/>
      <c r="DBN60" s="613"/>
      <c r="DBW60" s="613"/>
      <c r="DBX60" s="613"/>
      <c r="DCG60" s="613"/>
      <c r="DCH60" s="613"/>
      <c r="DCQ60" s="613"/>
      <c r="DCR60" s="613"/>
      <c r="DDA60" s="613"/>
      <c r="DDB60" s="613"/>
      <c r="DDK60" s="613"/>
      <c r="DDL60" s="613"/>
      <c r="DDU60" s="613"/>
      <c r="DDV60" s="613"/>
      <c r="DEE60" s="613"/>
      <c r="DEF60" s="613"/>
      <c r="DEO60" s="613"/>
      <c r="DEP60" s="613"/>
      <c r="DEY60" s="613"/>
      <c r="DEZ60" s="613"/>
      <c r="DFI60" s="613"/>
      <c r="DFJ60" s="613"/>
      <c r="DFS60" s="613"/>
      <c r="DFT60" s="613"/>
      <c r="DGC60" s="613"/>
      <c r="DGD60" s="613"/>
      <c r="DGM60" s="613"/>
      <c r="DGN60" s="613"/>
      <c r="DGW60" s="613"/>
      <c r="DGX60" s="613"/>
      <c r="DHG60" s="613"/>
      <c r="DHH60" s="613"/>
      <c r="DHQ60" s="613"/>
      <c r="DHR60" s="613"/>
      <c r="DIA60" s="613"/>
      <c r="DIB60" s="613"/>
      <c r="DIK60" s="613"/>
      <c r="DIL60" s="613"/>
      <c r="DIU60" s="613"/>
      <c r="DIV60" s="613"/>
      <c r="DJE60" s="613"/>
      <c r="DJF60" s="613"/>
      <c r="DJO60" s="613"/>
      <c r="DJP60" s="613"/>
      <c r="DJY60" s="613"/>
      <c r="DJZ60" s="613"/>
      <c r="DKI60" s="613"/>
      <c r="DKJ60" s="613"/>
      <c r="DKS60" s="613"/>
      <c r="DKT60" s="613"/>
      <c r="DLC60" s="613"/>
      <c r="DLD60" s="613"/>
      <c r="DLM60" s="613"/>
      <c r="DLN60" s="613"/>
      <c r="DLW60" s="613"/>
      <c r="DLX60" s="613"/>
      <c r="DMG60" s="613"/>
      <c r="DMH60" s="613"/>
      <c r="DMQ60" s="613"/>
      <c r="DMR60" s="613"/>
      <c r="DNA60" s="613"/>
      <c r="DNB60" s="613"/>
      <c r="DNK60" s="613"/>
      <c r="DNL60" s="613"/>
      <c r="DNU60" s="613"/>
      <c r="DNV60" s="613"/>
      <c r="DOE60" s="613"/>
      <c r="DOF60" s="613"/>
      <c r="DOO60" s="613"/>
      <c r="DOP60" s="613"/>
      <c r="DOY60" s="613"/>
      <c r="DOZ60" s="613"/>
      <c r="DPI60" s="613"/>
      <c r="DPJ60" s="613"/>
      <c r="DPS60" s="613"/>
      <c r="DPT60" s="613"/>
      <c r="DQC60" s="613"/>
      <c r="DQD60" s="613"/>
      <c r="DQM60" s="613"/>
      <c r="DQN60" s="613"/>
      <c r="DQW60" s="613"/>
      <c r="DQX60" s="613"/>
      <c r="DRG60" s="613"/>
      <c r="DRH60" s="613"/>
      <c r="DRQ60" s="613"/>
      <c r="DRR60" s="613"/>
      <c r="DSA60" s="613"/>
      <c r="DSB60" s="613"/>
      <c r="DSK60" s="613"/>
      <c r="DSL60" s="613"/>
      <c r="DSU60" s="613"/>
      <c r="DSV60" s="613"/>
      <c r="DTE60" s="613"/>
      <c r="DTF60" s="613"/>
      <c r="DTO60" s="613"/>
      <c r="DTP60" s="613"/>
      <c r="DTY60" s="613"/>
      <c r="DTZ60" s="613"/>
      <c r="DUI60" s="613"/>
      <c r="DUJ60" s="613"/>
      <c r="DUS60" s="613"/>
      <c r="DUT60" s="613"/>
      <c r="DVC60" s="613"/>
      <c r="DVD60" s="613"/>
      <c r="DVM60" s="613"/>
      <c r="DVN60" s="613"/>
      <c r="DVW60" s="613"/>
      <c r="DVX60" s="613"/>
      <c r="DWG60" s="613"/>
      <c r="DWH60" s="613"/>
      <c r="DWQ60" s="613"/>
      <c r="DWR60" s="613"/>
      <c r="DXA60" s="613"/>
      <c r="DXB60" s="613"/>
      <c r="DXK60" s="613"/>
      <c r="DXL60" s="613"/>
      <c r="DXU60" s="613"/>
      <c r="DXV60" s="613"/>
      <c r="DYE60" s="613"/>
      <c r="DYF60" s="613"/>
      <c r="DYO60" s="613"/>
      <c r="DYP60" s="613"/>
      <c r="DYY60" s="613"/>
      <c r="DYZ60" s="613"/>
      <c r="DZI60" s="613"/>
      <c r="DZJ60" s="613"/>
      <c r="DZS60" s="613"/>
      <c r="DZT60" s="613"/>
      <c r="EAC60" s="613"/>
      <c r="EAD60" s="613"/>
      <c r="EAM60" s="613"/>
      <c r="EAN60" s="613"/>
      <c r="EAW60" s="613"/>
      <c r="EAX60" s="613"/>
      <c r="EBG60" s="613"/>
      <c r="EBH60" s="613"/>
      <c r="EBQ60" s="613"/>
      <c r="EBR60" s="613"/>
      <c r="ECA60" s="613"/>
      <c r="ECB60" s="613"/>
      <c r="ECK60" s="613"/>
      <c r="ECL60" s="613"/>
      <c r="ECU60" s="613"/>
      <c r="ECV60" s="613"/>
      <c r="EDE60" s="613"/>
      <c r="EDF60" s="613"/>
      <c r="EDO60" s="613"/>
      <c r="EDP60" s="613"/>
      <c r="EDY60" s="613"/>
      <c r="EDZ60" s="613"/>
      <c r="EEI60" s="613"/>
      <c r="EEJ60" s="613"/>
      <c r="EES60" s="613"/>
      <c r="EET60" s="613"/>
      <c r="EFC60" s="613"/>
      <c r="EFD60" s="613"/>
      <c r="EFM60" s="613"/>
      <c r="EFN60" s="613"/>
      <c r="EFW60" s="613"/>
      <c r="EFX60" s="613"/>
      <c r="EGG60" s="613"/>
      <c r="EGH60" s="613"/>
      <c r="EGQ60" s="613"/>
      <c r="EGR60" s="613"/>
      <c r="EHA60" s="613"/>
      <c r="EHB60" s="613"/>
      <c r="EHK60" s="613"/>
      <c r="EHL60" s="613"/>
      <c r="EHU60" s="613"/>
      <c r="EHV60" s="613"/>
      <c r="EIE60" s="613"/>
      <c r="EIF60" s="613"/>
      <c r="EIO60" s="613"/>
      <c r="EIP60" s="613"/>
      <c r="EIY60" s="613"/>
      <c r="EIZ60" s="613"/>
      <c r="EJI60" s="613"/>
      <c r="EJJ60" s="613"/>
      <c r="EJS60" s="613"/>
      <c r="EJT60" s="613"/>
      <c r="EKC60" s="613"/>
      <c r="EKD60" s="613"/>
      <c r="EKM60" s="613"/>
      <c r="EKN60" s="613"/>
      <c r="EKW60" s="613"/>
      <c r="EKX60" s="613"/>
      <c r="ELG60" s="613"/>
      <c r="ELH60" s="613"/>
      <c r="ELQ60" s="613"/>
      <c r="ELR60" s="613"/>
      <c r="EMA60" s="613"/>
      <c r="EMB60" s="613"/>
      <c r="EMK60" s="613"/>
      <c r="EML60" s="613"/>
      <c r="EMU60" s="613"/>
      <c r="EMV60" s="613"/>
      <c r="ENE60" s="613"/>
      <c r="ENF60" s="613"/>
      <c r="ENO60" s="613"/>
      <c r="ENP60" s="613"/>
      <c r="ENY60" s="613"/>
      <c r="ENZ60" s="613"/>
      <c r="EOI60" s="613"/>
      <c r="EOJ60" s="613"/>
      <c r="EOS60" s="613"/>
      <c r="EOT60" s="613"/>
      <c r="EPC60" s="613"/>
      <c r="EPD60" s="613"/>
      <c r="EPM60" s="613"/>
      <c r="EPN60" s="613"/>
      <c r="EPW60" s="613"/>
      <c r="EPX60" s="613"/>
      <c r="EQG60" s="613"/>
      <c r="EQH60" s="613"/>
      <c r="EQQ60" s="613"/>
      <c r="EQR60" s="613"/>
      <c r="ERA60" s="613"/>
      <c r="ERB60" s="613"/>
      <c r="ERK60" s="613"/>
      <c r="ERL60" s="613"/>
      <c r="ERU60" s="613"/>
      <c r="ERV60" s="613"/>
      <c r="ESE60" s="613"/>
      <c r="ESF60" s="613"/>
      <c r="ESO60" s="613"/>
      <c r="ESP60" s="613"/>
      <c r="ESY60" s="613"/>
      <c r="ESZ60" s="613"/>
      <c r="ETI60" s="613"/>
      <c r="ETJ60" s="613"/>
      <c r="ETS60" s="613"/>
      <c r="ETT60" s="613"/>
      <c r="EUC60" s="613"/>
      <c r="EUD60" s="613"/>
      <c r="EUM60" s="613"/>
      <c r="EUN60" s="613"/>
      <c r="EUW60" s="613"/>
      <c r="EUX60" s="613"/>
      <c r="EVG60" s="613"/>
      <c r="EVH60" s="613"/>
      <c r="EVQ60" s="613"/>
      <c r="EVR60" s="613"/>
      <c r="EWA60" s="613"/>
      <c r="EWB60" s="613"/>
      <c r="EWK60" s="613"/>
      <c r="EWL60" s="613"/>
      <c r="EWU60" s="613"/>
      <c r="EWV60" s="613"/>
      <c r="EXE60" s="613"/>
      <c r="EXF60" s="613"/>
      <c r="EXO60" s="613"/>
      <c r="EXP60" s="613"/>
      <c r="EXY60" s="613"/>
      <c r="EXZ60" s="613"/>
      <c r="EYI60" s="613"/>
      <c r="EYJ60" s="613"/>
      <c r="EYS60" s="613"/>
      <c r="EYT60" s="613"/>
      <c r="EZC60" s="613"/>
      <c r="EZD60" s="613"/>
      <c r="EZM60" s="613"/>
      <c r="EZN60" s="613"/>
      <c r="EZW60" s="613"/>
      <c r="EZX60" s="613"/>
      <c r="FAG60" s="613"/>
      <c r="FAH60" s="613"/>
      <c r="FAQ60" s="613"/>
      <c r="FAR60" s="613"/>
      <c r="FBA60" s="613"/>
      <c r="FBB60" s="613"/>
      <c r="FBK60" s="613"/>
      <c r="FBL60" s="613"/>
      <c r="FBU60" s="613"/>
      <c r="FBV60" s="613"/>
      <c r="FCE60" s="613"/>
      <c r="FCF60" s="613"/>
      <c r="FCO60" s="613"/>
      <c r="FCP60" s="613"/>
      <c r="FCY60" s="613"/>
      <c r="FCZ60" s="613"/>
      <c r="FDI60" s="613"/>
      <c r="FDJ60" s="613"/>
      <c r="FDS60" s="613"/>
      <c r="FDT60" s="613"/>
      <c r="FEC60" s="613"/>
      <c r="FED60" s="613"/>
      <c r="FEM60" s="613"/>
      <c r="FEN60" s="613"/>
      <c r="FEW60" s="613"/>
      <c r="FEX60" s="613"/>
      <c r="FFG60" s="613"/>
      <c r="FFH60" s="613"/>
      <c r="FFQ60" s="613"/>
      <c r="FFR60" s="613"/>
      <c r="FGA60" s="613"/>
      <c r="FGB60" s="613"/>
      <c r="FGK60" s="613"/>
      <c r="FGL60" s="613"/>
      <c r="FGU60" s="613"/>
      <c r="FGV60" s="613"/>
      <c r="FHE60" s="613"/>
      <c r="FHF60" s="613"/>
      <c r="FHO60" s="613"/>
      <c r="FHP60" s="613"/>
      <c r="FHY60" s="613"/>
      <c r="FHZ60" s="613"/>
      <c r="FII60" s="613"/>
      <c r="FIJ60" s="613"/>
      <c r="FIS60" s="613"/>
      <c r="FIT60" s="613"/>
      <c r="FJC60" s="613"/>
      <c r="FJD60" s="613"/>
      <c r="FJM60" s="613"/>
      <c r="FJN60" s="613"/>
      <c r="FJW60" s="613"/>
      <c r="FJX60" s="613"/>
      <c r="FKG60" s="613"/>
      <c r="FKH60" s="613"/>
      <c r="FKQ60" s="613"/>
      <c r="FKR60" s="613"/>
      <c r="FLA60" s="613"/>
      <c r="FLB60" s="613"/>
      <c r="FLK60" s="613"/>
      <c r="FLL60" s="613"/>
      <c r="FLU60" s="613"/>
      <c r="FLV60" s="613"/>
      <c r="FME60" s="613"/>
      <c r="FMF60" s="613"/>
      <c r="FMO60" s="613"/>
      <c r="FMP60" s="613"/>
      <c r="FMY60" s="613"/>
      <c r="FMZ60" s="613"/>
      <c r="FNI60" s="613"/>
      <c r="FNJ60" s="613"/>
      <c r="FNS60" s="613"/>
      <c r="FNT60" s="613"/>
      <c r="FOC60" s="613"/>
      <c r="FOD60" s="613"/>
      <c r="FOM60" s="613"/>
      <c r="FON60" s="613"/>
      <c r="FOW60" s="613"/>
      <c r="FOX60" s="613"/>
      <c r="FPG60" s="613"/>
      <c r="FPH60" s="613"/>
      <c r="FPQ60" s="613"/>
      <c r="FPR60" s="613"/>
      <c r="FQA60" s="613"/>
      <c r="FQB60" s="613"/>
      <c r="FQK60" s="613"/>
      <c r="FQL60" s="613"/>
      <c r="FQU60" s="613"/>
      <c r="FQV60" s="613"/>
      <c r="FRE60" s="613"/>
      <c r="FRF60" s="613"/>
      <c r="FRO60" s="613"/>
      <c r="FRP60" s="613"/>
      <c r="FRY60" s="613"/>
      <c r="FRZ60" s="613"/>
      <c r="FSI60" s="613"/>
      <c r="FSJ60" s="613"/>
      <c r="FSS60" s="613"/>
      <c r="FST60" s="613"/>
      <c r="FTC60" s="613"/>
      <c r="FTD60" s="613"/>
      <c r="FTM60" s="613"/>
      <c r="FTN60" s="613"/>
      <c r="FTW60" s="613"/>
      <c r="FTX60" s="613"/>
      <c r="FUG60" s="613"/>
      <c r="FUH60" s="613"/>
      <c r="FUQ60" s="613"/>
      <c r="FUR60" s="613"/>
      <c r="FVA60" s="613"/>
      <c r="FVB60" s="613"/>
      <c r="FVK60" s="613"/>
      <c r="FVL60" s="613"/>
      <c r="FVU60" s="613"/>
      <c r="FVV60" s="613"/>
      <c r="FWE60" s="613"/>
      <c r="FWF60" s="613"/>
      <c r="FWO60" s="613"/>
      <c r="FWP60" s="613"/>
      <c r="FWY60" s="613"/>
      <c r="FWZ60" s="613"/>
      <c r="FXI60" s="613"/>
      <c r="FXJ60" s="613"/>
      <c r="FXS60" s="613"/>
      <c r="FXT60" s="613"/>
      <c r="FYC60" s="613"/>
      <c r="FYD60" s="613"/>
      <c r="FYM60" s="613"/>
      <c r="FYN60" s="613"/>
      <c r="FYW60" s="613"/>
      <c r="FYX60" s="613"/>
      <c r="FZG60" s="613"/>
      <c r="FZH60" s="613"/>
      <c r="FZQ60" s="613"/>
      <c r="FZR60" s="613"/>
      <c r="GAA60" s="613"/>
      <c r="GAB60" s="613"/>
      <c r="GAK60" s="613"/>
      <c r="GAL60" s="613"/>
      <c r="GAU60" s="613"/>
      <c r="GAV60" s="613"/>
      <c r="GBE60" s="613"/>
      <c r="GBF60" s="613"/>
      <c r="GBO60" s="613"/>
      <c r="GBP60" s="613"/>
      <c r="GBY60" s="613"/>
      <c r="GBZ60" s="613"/>
      <c r="GCI60" s="613"/>
      <c r="GCJ60" s="613"/>
      <c r="GCS60" s="613"/>
      <c r="GCT60" s="613"/>
      <c r="GDC60" s="613"/>
      <c r="GDD60" s="613"/>
      <c r="GDM60" s="613"/>
      <c r="GDN60" s="613"/>
      <c r="GDW60" s="613"/>
      <c r="GDX60" s="613"/>
      <c r="GEG60" s="613"/>
      <c r="GEH60" s="613"/>
      <c r="GEQ60" s="613"/>
      <c r="GER60" s="613"/>
      <c r="GFA60" s="613"/>
      <c r="GFB60" s="613"/>
      <c r="GFK60" s="613"/>
      <c r="GFL60" s="613"/>
      <c r="GFU60" s="613"/>
      <c r="GFV60" s="613"/>
      <c r="GGE60" s="613"/>
      <c r="GGF60" s="613"/>
      <c r="GGO60" s="613"/>
      <c r="GGP60" s="613"/>
      <c r="GGY60" s="613"/>
      <c r="GGZ60" s="613"/>
      <c r="GHI60" s="613"/>
      <c r="GHJ60" s="613"/>
      <c r="GHS60" s="613"/>
      <c r="GHT60" s="613"/>
      <c r="GIC60" s="613"/>
      <c r="GID60" s="613"/>
      <c r="GIM60" s="613"/>
      <c r="GIN60" s="613"/>
      <c r="GIW60" s="613"/>
      <c r="GIX60" s="613"/>
      <c r="GJG60" s="613"/>
      <c r="GJH60" s="613"/>
      <c r="GJQ60" s="613"/>
      <c r="GJR60" s="613"/>
      <c r="GKA60" s="613"/>
      <c r="GKB60" s="613"/>
      <c r="GKK60" s="613"/>
      <c r="GKL60" s="613"/>
      <c r="GKU60" s="613"/>
      <c r="GKV60" s="613"/>
      <c r="GLE60" s="613"/>
      <c r="GLF60" s="613"/>
      <c r="GLO60" s="613"/>
      <c r="GLP60" s="613"/>
      <c r="GLY60" s="613"/>
      <c r="GLZ60" s="613"/>
      <c r="GMI60" s="613"/>
      <c r="GMJ60" s="613"/>
      <c r="GMS60" s="613"/>
      <c r="GMT60" s="613"/>
      <c r="GNC60" s="613"/>
      <c r="GND60" s="613"/>
      <c r="GNM60" s="613"/>
      <c r="GNN60" s="613"/>
      <c r="GNW60" s="613"/>
      <c r="GNX60" s="613"/>
      <c r="GOG60" s="613"/>
      <c r="GOH60" s="613"/>
      <c r="GOQ60" s="613"/>
      <c r="GOR60" s="613"/>
      <c r="GPA60" s="613"/>
      <c r="GPB60" s="613"/>
      <c r="GPK60" s="613"/>
      <c r="GPL60" s="613"/>
      <c r="GPU60" s="613"/>
      <c r="GPV60" s="613"/>
      <c r="GQE60" s="613"/>
      <c r="GQF60" s="613"/>
      <c r="GQO60" s="613"/>
      <c r="GQP60" s="613"/>
      <c r="GQY60" s="613"/>
      <c r="GQZ60" s="613"/>
      <c r="GRI60" s="613"/>
      <c r="GRJ60" s="613"/>
      <c r="GRS60" s="613"/>
      <c r="GRT60" s="613"/>
      <c r="GSC60" s="613"/>
      <c r="GSD60" s="613"/>
      <c r="GSM60" s="613"/>
      <c r="GSN60" s="613"/>
      <c r="GSW60" s="613"/>
      <c r="GSX60" s="613"/>
      <c r="GTG60" s="613"/>
      <c r="GTH60" s="613"/>
      <c r="GTQ60" s="613"/>
      <c r="GTR60" s="613"/>
      <c r="GUA60" s="613"/>
      <c r="GUB60" s="613"/>
      <c r="GUK60" s="613"/>
      <c r="GUL60" s="613"/>
      <c r="GUU60" s="613"/>
      <c r="GUV60" s="613"/>
      <c r="GVE60" s="613"/>
      <c r="GVF60" s="613"/>
      <c r="GVO60" s="613"/>
      <c r="GVP60" s="613"/>
      <c r="GVY60" s="613"/>
      <c r="GVZ60" s="613"/>
      <c r="GWI60" s="613"/>
      <c r="GWJ60" s="613"/>
      <c r="GWS60" s="613"/>
      <c r="GWT60" s="613"/>
      <c r="GXC60" s="613"/>
      <c r="GXD60" s="613"/>
      <c r="GXM60" s="613"/>
      <c r="GXN60" s="613"/>
      <c r="GXW60" s="613"/>
      <c r="GXX60" s="613"/>
      <c r="GYG60" s="613"/>
      <c r="GYH60" s="613"/>
      <c r="GYQ60" s="613"/>
      <c r="GYR60" s="613"/>
      <c r="GZA60" s="613"/>
      <c r="GZB60" s="613"/>
      <c r="GZK60" s="613"/>
      <c r="GZL60" s="613"/>
      <c r="GZU60" s="613"/>
      <c r="GZV60" s="613"/>
      <c r="HAE60" s="613"/>
      <c r="HAF60" s="613"/>
      <c r="HAO60" s="613"/>
      <c r="HAP60" s="613"/>
      <c r="HAY60" s="613"/>
      <c r="HAZ60" s="613"/>
      <c r="HBI60" s="613"/>
      <c r="HBJ60" s="613"/>
      <c r="HBS60" s="613"/>
      <c r="HBT60" s="613"/>
      <c r="HCC60" s="613"/>
      <c r="HCD60" s="613"/>
      <c r="HCM60" s="613"/>
      <c r="HCN60" s="613"/>
      <c r="HCW60" s="613"/>
      <c r="HCX60" s="613"/>
      <c r="HDG60" s="613"/>
      <c r="HDH60" s="613"/>
      <c r="HDQ60" s="613"/>
      <c r="HDR60" s="613"/>
      <c r="HEA60" s="613"/>
      <c r="HEB60" s="613"/>
      <c r="HEK60" s="613"/>
      <c r="HEL60" s="613"/>
      <c r="HEU60" s="613"/>
      <c r="HEV60" s="613"/>
      <c r="HFE60" s="613"/>
      <c r="HFF60" s="613"/>
      <c r="HFO60" s="613"/>
      <c r="HFP60" s="613"/>
      <c r="HFY60" s="613"/>
      <c r="HFZ60" s="613"/>
      <c r="HGI60" s="613"/>
      <c r="HGJ60" s="613"/>
      <c r="HGS60" s="613"/>
      <c r="HGT60" s="613"/>
      <c r="HHC60" s="613"/>
      <c r="HHD60" s="613"/>
      <c r="HHM60" s="613"/>
      <c r="HHN60" s="613"/>
      <c r="HHW60" s="613"/>
      <c r="HHX60" s="613"/>
      <c r="HIG60" s="613"/>
      <c r="HIH60" s="613"/>
      <c r="HIQ60" s="613"/>
      <c r="HIR60" s="613"/>
      <c r="HJA60" s="613"/>
      <c r="HJB60" s="613"/>
      <c r="HJK60" s="613"/>
      <c r="HJL60" s="613"/>
      <c r="HJU60" s="613"/>
      <c r="HJV60" s="613"/>
      <c r="HKE60" s="613"/>
      <c r="HKF60" s="613"/>
      <c r="HKO60" s="613"/>
      <c r="HKP60" s="613"/>
      <c r="HKY60" s="613"/>
      <c r="HKZ60" s="613"/>
      <c r="HLI60" s="613"/>
      <c r="HLJ60" s="613"/>
      <c r="HLS60" s="613"/>
      <c r="HLT60" s="613"/>
      <c r="HMC60" s="613"/>
      <c r="HMD60" s="613"/>
      <c r="HMM60" s="613"/>
      <c r="HMN60" s="613"/>
      <c r="HMW60" s="613"/>
      <c r="HMX60" s="613"/>
      <c r="HNG60" s="613"/>
      <c r="HNH60" s="613"/>
      <c r="HNQ60" s="613"/>
      <c r="HNR60" s="613"/>
      <c r="HOA60" s="613"/>
      <c r="HOB60" s="613"/>
      <c r="HOK60" s="613"/>
      <c r="HOL60" s="613"/>
      <c r="HOU60" s="613"/>
      <c r="HOV60" s="613"/>
      <c r="HPE60" s="613"/>
      <c r="HPF60" s="613"/>
      <c r="HPO60" s="613"/>
      <c r="HPP60" s="613"/>
      <c r="HPY60" s="613"/>
      <c r="HPZ60" s="613"/>
      <c r="HQI60" s="613"/>
      <c r="HQJ60" s="613"/>
      <c r="HQS60" s="613"/>
      <c r="HQT60" s="613"/>
      <c r="HRC60" s="613"/>
      <c r="HRD60" s="613"/>
      <c r="HRM60" s="613"/>
      <c r="HRN60" s="613"/>
      <c r="HRW60" s="613"/>
      <c r="HRX60" s="613"/>
      <c r="HSG60" s="613"/>
      <c r="HSH60" s="613"/>
      <c r="HSQ60" s="613"/>
      <c r="HSR60" s="613"/>
      <c r="HTA60" s="613"/>
      <c r="HTB60" s="613"/>
      <c r="HTK60" s="613"/>
      <c r="HTL60" s="613"/>
      <c r="HTU60" s="613"/>
      <c r="HTV60" s="613"/>
      <c r="HUE60" s="613"/>
      <c r="HUF60" s="613"/>
      <c r="HUO60" s="613"/>
      <c r="HUP60" s="613"/>
      <c r="HUY60" s="613"/>
      <c r="HUZ60" s="613"/>
      <c r="HVI60" s="613"/>
      <c r="HVJ60" s="613"/>
      <c r="HVS60" s="613"/>
      <c r="HVT60" s="613"/>
      <c r="HWC60" s="613"/>
      <c r="HWD60" s="613"/>
      <c r="HWM60" s="613"/>
      <c r="HWN60" s="613"/>
      <c r="HWW60" s="613"/>
      <c r="HWX60" s="613"/>
      <c r="HXG60" s="613"/>
      <c r="HXH60" s="613"/>
      <c r="HXQ60" s="613"/>
      <c r="HXR60" s="613"/>
      <c r="HYA60" s="613"/>
      <c r="HYB60" s="613"/>
      <c r="HYK60" s="613"/>
      <c r="HYL60" s="613"/>
      <c r="HYU60" s="613"/>
      <c r="HYV60" s="613"/>
      <c r="HZE60" s="613"/>
      <c r="HZF60" s="613"/>
      <c r="HZO60" s="613"/>
      <c r="HZP60" s="613"/>
      <c r="HZY60" s="613"/>
      <c r="HZZ60" s="613"/>
      <c r="IAI60" s="613"/>
      <c r="IAJ60" s="613"/>
      <c r="IAS60" s="613"/>
      <c r="IAT60" s="613"/>
      <c r="IBC60" s="613"/>
      <c r="IBD60" s="613"/>
      <c r="IBM60" s="613"/>
      <c r="IBN60" s="613"/>
      <c r="IBW60" s="613"/>
      <c r="IBX60" s="613"/>
      <c r="ICG60" s="613"/>
      <c r="ICH60" s="613"/>
      <c r="ICQ60" s="613"/>
      <c r="ICR60" s="613"/>
      <c r="IDA60" s="613"/>
      <c r="IDB60" s="613"/>
      <c r="IDK60" s="613"/>
      <c r="IDL60" s="613"/>
      <c r="IDU60" s="613"/>
      <c r="IDV60" s="613"/>
      <c r="IEE60" s="613"/>
      <c r="IEF60" s="613"/>
      <c r="IEO60" s="613"/>
      <c r="IEP60" s="613"/>
      <c r="IEY60" s="613"/>
      <c r="IEZ60" s="613"/>
      <c r="IFI60" s="613"/>
      <c r="IFJ60" s="613"/>
      <c r="IFS60" s="613"/>
      <c r="IFT60" s="613"/>
      <c r="IGC60" s="613"/>
      <c r="IGD60" s="613"/>
      <c r="IGM60" s="613"/>
      <c r="IGN60" s="613"/>
      <c r="IGW60" s="613"/>
      <c r="IGX60" s="613"/>
      <c r="IHG60" s="613"/>
      <c r="IHH60" s="613"/>
      <c r="IHQ60" s="613"/>
      <c r="IHR60" s="613"/>
      <c r="IIA60" s="613"/>
      <c r="IIB60" s="613"/>
      <c r="IIK60" s="613"/>
      <c r="IIL60" s="613"/>
      <c r="IIU60" s="613"/>
      <c r="IIV60" s="613"/>
      <c r="IJE60" s="613"/>
      <c r="IJF60" s="613"/>
      <c r="IJO60" s="613"/>
      <c r="IJP60" s="613"/>
      <c r="IJY60" s="613"/>
      <c r="IJZ60" s="613"/>
      <c r="IKI60" s="613"/>
      <c r="IKJ60" s="613"/>
      <c r="IKS60" s="613"/>
      <c r="IKT60" s="613"/>
      <c r="ILC60" s="613"/>
      <c r="ILD60" s="613"/>
      <c r="ILM60" s="613"/>
      <c r="ILN60" s="613"/>
      <c r="ILW60" s="613"/>
      <c r="ILX60" s="613"/>
      <c r="IMG60" s="613"/>
      <c r="IMH60" s="613"/>
      <c r="IMQ60" s="613"/>
      <c r="IMR60" s="613"/>
      <c r="INA60" s="613"/>
      <c r="INB60" s="613"/>
      <c r="INK60" s="613"/>
      <c r="INL60" s="613"/>
      <c r="INU60" s="613"/>
      <c r="INV60" s="613"/>
      <c r="IOE60" s="613"/>
      <c r="IOF60" s="613"/>
      <c r="IOO60" s="613"/>
      <c r="IOP60" s="613"/>
      <c r="IOY60" s="613"/>
      <c r="IOZ60" s="613"/>
      <c r="IPI60" s="613"/>
      <c r="IPJ60" s="613"/>
      <c r="IPS60" s="613"/>
      <c r="IPT60" s="613"/>
      <c r="IQC60" s="613"/>
      <c r="IQD60" s="613"/>
      <c r="IQM60" s="613"/>
      <c r="IQN60" s="613"/>
      <c r="IQW60" s="613"/>
      <c r="IQX60" s="613"/>
      <c r="IRG60" s="613"/>
      <c r="IRH60" s="613"/>
      <c r="IRQ60" s="613"/>
      <c r="IRR60" s="613"/>
      <c r="ISA60" s="613"/>
      <c r="ISB60" s="613"/>
      <c r="ISK60" s="613"/>
      <c r="ISL60" s="613"/>
      <c r="ISU60" s="613"/>
      <c r="ISV60" s="613"/>
      <c r="ITE60" s="613"/>
      <c r="ITF60" s="613"/>
      <c r="ITO60" s="613"/>
      <c r="ITP60" s="613"/>
      <c r="ITY60" s="613"/>
      <c r="ITZ60" s="613"/>
      <c r="IUI60" s="613"/>
      <c r="IUJ60" s="613"/>
      <c r="IUS60" s="613"/>
      <c r="IUT60" s="613"/>
      <c r="IVC60" s="613"/>
      <c r="IVD60" s="613"/>
      <c r="IVM60" s="613"/>
      <c r="IVN60" s="613"/>
      <c r="IVW60" s="613"/>
      <c r="IVX60" s="613"/>
      <c r="IWG60" s="613"/>
      <c r="IWH60" s="613"/>
      <c r="IWQ60" s="613"/>
      <c r="IWR60" s="613"/>
      <c r="IXA60" s="613"/>
      <c r="IXB60" s="613"/>
      <c r="IXK60" s="613"/>
      <c r="IXL60" s="613"/>
      <c r="IXU60" s="613"/>
      <c r="IXV60" s="613"/>
      <c r="IYE60" s="613"/>
      <c r="IYF60" s="613"/>
      <c r="IYO60" s="613"/>
      <c r="IYP60" s="613"/>
      <c r="IYY60" s="613"/>
      <c r="IYZ60" s="613"/>
      <c r="IZI60" s="613"/>
      <c r="IZJ60" s="613"/>
      <c r="IZS60" s="613"/>
      <c r="IZT60" s="613"/>
      <c r="JAC60" s="613"/>
      <c r="JAD60" s="613"/>
      <c r="JAM60" s="613"/>
      <c r="JAN60" s="613"/>
      <c r="JAW60" s="613"/>
      <c r="JAX60" s="613"/>
      <c r="JBG60" s="613"/>
      <c r="JBH60" s="613"/>
      <c r="JBQ60" s="613"/>
      <c r="JBR60" s="613"/>
      <c r="JCA60" s="613"/>
      <c r="JCB60" s="613"/>
      <c r="JCK60" s="613"/>
      <c r="JCL60" s="613"/>
      <c r="JCU60" s="613"/>
      <c r="JCV60" s="613"/>
      <c r="JDE60" s="613"/>
      <c r="JDF60" s="613"/>
      <c r="JDO60" s="613"/>
      <c r="JDP60" s="613"/>
      <c r="JDY60" s="613"/>
      <c r="JDZ60" s="613"/>
      <c r="JEI60" s="613"/>
      <c r="JEJ60" s="613"/>
      <c r="JES60" s="613"/>
      <c r="JET60" s="613"/>
      <c r="JFC60" s="613"/>
      <c r="JFD60" s="613"/>
      <c r="JFM60" s="613"/>
      <c r="JFN60" s="613"/>
      <c r="JFW60" s="613"/>
      <c r="JFX60" s="613"/>
      <c r="JGG60" s="613"/>
      <c r="JGH60" s="613"/>
      <c r="JGQ60" s="613"/>
      <c r="JGR60" s="613"/>
      <c r="JHA60" s="613"/>
      <c r="JHB60" s="613"/>
      <c r="JHK60" s="613"/>
      <c r="JHL60" s="613"/>
      <c r="JHU60" s="613"/>
      <c r="JHV60" s="613"/>
      <c r="JIE60" s="613"/>
      <c r="JIF60" s="613"/>
      <c r="JIO60" s="613"/>
      <c r="JIP60" s="613"/>
      <c r="JIY60" s="613"/>
      <c r="JIZ60" s="613"/>
      <c r="JJI60" s="613"/>
      <c r="JJJ60" s="613"/>
      <c r="JJS60" s="613"/>
      <c r="JJT60" s="613"/>
      <c r="JKC60" s="613"/>
      <c r="JKD60" s="613"/>
      <c r="JKM60" s="613"/>
      <c r="JKN60" s="613"/>
      <c r="JKW60" s="613"/>
      <c r="JKX60" s="613"/>
      <c r="JLG60" s="613"/>
      <c r="JLH60" s="613"/>
      <c r="JLQ60" s="613"/>
      <c r="JLR60" s="613"/>
      <c r="JMA60" s="613"/>
      <c r="JMB60" s="613"/>
      <c r="JMK60" s="613"/>
      <c r="JML60" s="613"/>
      <c r="JMU60" s="613"/>
      <c r="JMV60" s="613"/>
      <c r="JNE60" s="613"/>
      <c r="JNF60" s="613"/>
      <c r="JNO60" s="613"/>
      <c r="JNP60" s="613"/>
      <c r="JNY60" s="613"/>
      <c r="JNZ60" s="613"/>
      <c r="JOI60" s="613"/>
      <c r="JOJ60" s="613"/>
      <c r="JOS60" s="613"/>
      <c r="JOT60" s="613"/>
      <c r="JPC60" s="613"/>
      <c r="JPD60" s="613"/>
      <c r="JPM60" s="613"/>
      <c r="JPN60" s="613"/>
      <c r="JPW60" s="613"/>
      <c r="JPX60" s="613"/>
      <c r="JQG60" s="613"/>
      <c r="JQH60" s="613"/>
      <c r="JQQ60" s="613"/>
      <c r="JQR60" s="613"/>
      <c r="JRA60" s="613"/>
      <c r="JRB60" s="613"/>
      <c r="JRK60" s="613"/>
      <c r="JRL60" s="613"/>
      <c r="JRU60" s="613"/>
      <c r="JRV60" s="613"/>
      <c r="JSE60" s="613"/>
      <c r="JSF60" s="613"/>
      <c r="JSO60" s="613"/>
      <c r="JSP60" s="613"/>
      <c r="JSY60" s="613"/>
      <c r="JSZ60" s="613"/>
      <c r="JTI60" s="613"/>
      <c r="JTJ60" s="613"/>
      <c r="JTS60" s="613"/>
      <c r="JTT60" s="613"/>
      <c r="JUC60" s="613"/>
      <c r="JUD60" s="613"/>
      <c r="JUM60" s="613"/>
      <c r="JUN60" s="613"/>
      <c r="JUW60" s="613"/>
      <c r="JUX60" s="613"/>
      <c r="JVG60" s="613"/>
      <c r="JVH60" s="613"/>
      <c r="JVQ60" s="613"/>
      <c r="JVR60" s="613"/>
      <c r="JWA60" s="613"/>
      <c r="JWB60" s="613"/>
      <c r="JWK60" s="613"/>
      <c r="JWL60" s="613"/>
      <c r="JWU60" s="613"/>
      <c r="JWV60" s="613"/>
      <c r="JXE60" s="613"/>
      <c r="JXF60" s="613"/>
      <c r="JXO60" s="613"/>
      <c r="JXP60" s="613"/>
      <c r="JXY60" s="613"/>
      <c r="JXZ60" s="613"/>
      <c r="JYI60" s="613"/>
      <c r="JYJ60" s="613"/>
      <c r="JYS60" s="613"/>
      <c r="JYT60" s="613"/>
      <c r="JZC60" s="613"/>
      <c r="JZD60" s="613"/>
      <c r="JZM60" s="613"/>
      <c r="JZN60" s="613"/>
      <c r="JZW60" s="613"/>
      <c r="JZX60" s="613"/>
      <c r="KAG60" s="613"/>
      <c r="KAH60" s="613"/>
      <c r="KAQ60" s="613"/>
      <c r="KAR60" s="613"/>
      <c r="KBA60" s="613"/>
      <c r="KBB60" s="613"/>
      <c r="KBK60" s="613"/>
      <c r="KBL60" s="613"/>
      <c r="KBU60" s="613"/>
      <c r="KBV60" s="613"/>
      <c r="KCE60" s="613"/>
      <c r="KCF60" s="613"/>
      <c r="KCO60" s="613"/>
      <c r="KCP60" s="613"/>
      <c r="KCY60" s="613"/>
      <c r="KCZ60" s="613"/>
      <c r="KDI60" s="613"/>
      <c r="KDJ60" s="613"/>
      <c r="KDS60" s="613"/>
      <c r="KDT60" s="613"/>
      <c r="KEC60" s="613"/>
      <c r="KED60" s="613"/>
      <c r="KEM60" s="613"/>
      <c r="KEN60" s="613"/>
      <c r="KEW60" s="613"/>
      <c r="KEX60" s="613"/>
      <c r="KFG60" s="613"/>
      <c r="KFH60" s="613"/>
      <c r="KFQ60" s="613"/>
      <c r="KFR60" s="613"/>
      <c r="KGA60" s="613"/>
      <c r="KGB60" s="613"/>
      <c r="KGK60" s="613"/>
      <c r="KGL60" s="613"/>
      <c r="KGU60" s="613"/>
      <c r="KGV60" s="613"/>
      <c r="KHE60" s="613"/>
      <c r="KHF60" s="613"/>
      <c r="KHO60" s="613"/>
      <c r="KHP60" s="613"/>
      <c r="KHY60" s="613"/>
      <c r="KHZ60" s="613"/>
      <c r="KII60" s="613"/>
      <c r="KIJ60" s="613"/>
      <c r="KIS60" s="613"/>
      <c r="KIT60" s="613"/>
      <c r="KJC60" s="613"/>
      <c r="KJD60" s="613"/>
      <c r="KJM60" s="613"/>
      <c r="KJN60" s="613"/>
      <c r="KJW60" s="613"/>
      <c r="KJX60" s="613"/>
      <c r="KKG60" s="613"/>
      <c r="KKH60" s="613"/>
      <c r="KKQ60" s="613"/>
      <c r="KKR60" s="613"/>
      <c r="KLA60" s="613"/>
      <c r="KLB60" s="613"/>
      <c r="KLK60" s="613"/>
      <c r="KLL60" s="613"/>
      <c r="KLU60" s="613"/>
      <c r="KLV60" s="613"/>
      <c r="KME60" s="613"/>
      <c r="KMF60" s="613"/>
      <c r="KMO60" s="613"/>
      <c r="KMP60" s="613"/>
      <c r="KMY60" s="613"/>
      <c r="KMZ60" s="613"/>
      <c r="KNI60" s="613"/>
      <c r="KNJ60" s="613"/>
      <c r="KNS60" s="613"/>
      <c r="KNT60" s="613"/>
      <c r="KOC60" s="613"/>
      <c r="KOD60" s="613"/>
      <c r="KOM60" s="613"/>
      <c r="KON60" s="613"/>
      <c r="KOW60" s="613"/>
      <c r="KOX60" s="613"/>
      <c r="KPG60" s="613"/>
      <c r="KPH60" s="613"/>
      <c r="KPQ60" s="613"/>
      <c r="KPR60" s="613"/>
      <c r="KQA60" s="613"/>
      <c r="KQB60" s="613"/>
      <c r="KQK60" s="613"/>
      <c r="KQL60" s="613"/>
      <c r="KQU60" s="613"/>
      <c r="KQV60" s="613"/>
      <c r="KRE60" s="613"/>
      <c r="KRF60" s="613"/>
      <c r="KRO60" s="613"/>
      <c r="KRP60" s="613"/>
      <c r="KRY60" s="613"/>
      <c r="KRZ60" s="613"/>
      <c r="KSI60" s="613"/>
      <c r="KSJ60" s="613"/>
      <c r="KSS60" s="613"/>
      <c r="KST60" s="613"/>
      <c r="KTC60" s="613"/>
      <c r="KTD60" s="613"/>
      <c r="KTM60" s="613"/>
      <c r="KTN60" s="613"/>
      <c r="KTW60" s="613"/>
      <c r="KTX60" s="613"/>
      <c r="KUG60" s="613"/>
      <c r="KUH60" s="613"/>
      <c r="KUQ60" s="613"/>
      <c r="KUR60" s="613"/>
      <c r="KVA60" s="613"/>
      <c r="KVB60" s="613"/>
      <c r="KVK60" s="613"/>
      <c r="KVL60" s="613"/>
      <c r="KVU60" s="613"/>
      <c r="KVV60" s="613"/>
      <c r="KWE60" s="613"/>
      <c r="KWF60" s="613"/>
      <c r="KWO60" s="613"/>
      <c r="KWP60" s="613"/>
      <c r="KWY60" s="613"/>
      <c r="KWZ60" s="613"/>
      <c r="KXI60" s="613"/>
      <c r="KXJ60" s="613"/>
      <c r="KXS60" s="613"/>
      <c r="KXT60" s="613"/>
      <c r="KYC60" s="613"/>
      <c r="KYD60" s="613"/>
      <c r="KYM60" s="613"/>
      <c r="KYN60" s="613"/>
      <c r="KYW60" s="613"/>
      <c r="KYX60" s="613"/>
      <c r="KZG60" s="613"/>
      <c r="KZH60" s="613"/>
      <c r="KZQ60" s="613"/>
      <c r="KZR60" s="613"/>
      <c r="LAA60" s="613"/>
      <c r="LAB60" s="613"/>
      <c r="LAK60" s="613"/>
      <c r="LAL60" s="613"/>
      <c r="LAU60" s="613"/>
      <c r="LAV60" s="613"/>
      <c r="LBE60" s="613"/>
      <c r="LBF60" s="613"/>
      <c r="LBO60" s="613"/>
      <c r="LBP60" s="613"/>
      <c r="LBY60" s="613"/>
      <c r="LBZ60" s="613"/>
      <c r="LCI60" s="613"/>
      <c r="LCJ60" s="613"/>
      <c r="LCS60" s="613"/>
      <c r="LCT60" s="613"/>
      <c r="LDC60" s="613"/>
      <c r="LDD60" s="613"/>
      <c r="LDM60" s="613"/>
      <c r="LDN60" s="613"/>
      <c r="LDW60" s="613"/>
      <c r="LDX60" s="613"/>
      <c r="LEG60" s="613"/>
      <c r="LEH60" s="613"/>
      <c r="LEQ60" s="613"/>
      <c r="LER60" s="613"/>
      <c r="LFA60" s="613"/>
      <c r="LFB60" s="613"/>
      <c r="LFK60" s="613"/>
      <c r="LFL60" s="613"/>
      <c r="LFU60" s="613"/>
      <c r="LFV60" s="613"/>
      <c r="LGE60" s="613"/>
      <c r="LGF60" s="613"/>
      <c r="LGO60" s="613"/>
      <c r="LGP60" s="613"/>
      <c r="LGY60" s="613"/>
      <c r="LGZ60" s="613"/>
      <c r="LHI60" s="613"/>
      <c r="LHJ60" s="613"/>
      <c r="LHS60" s="613"/>
      <c r="LHT60" s="613"/>
      <c r="LIC60" s="613"/>
      <c r="LID60" s="613"/>
      <c r="LIM60" s="613"/>
      <c r="LIN60" s="613"/>
      <c r="LIW60" s="613"/>
      <c r="LIX60" s="613"/>
      <c r="LJG60" s="613"/>
      <c r="LJH60" s="613"/>
      <c r="LJQ60" s="613"/>
      <c r="LJR60" s="613"/>
      <c r="LKA60" s="613"/>
      <c r="LKB60" s="613"/>
      <c r="LKK60" s="613"/>
      <c r="LKL60" s="613"/>
      <c r="LKU60" s="613"/>
      <c r="LKV60" s="613"/>
      <c r="LLE60" s="613"/>
      <c r="LLF60" s="613"/>
      <c r="LLO60" s="613"/>
      <c r="LLP60" s="613"/>
      <c r="LLY60" s="613"/>
      <c r="LLZ60" s="613"/>
      <c r="LMI60" s="613"/>
      <c r="LMJ60" s="613"/>
      <c r="LMS60" s="613"/>
      <c r="LMT60" s="613"/>
      <c r="LNC60" s="613"/>
      <c r="LND60" s="613"/>
      <c r="LNM60" s="613"/>
      <c r="LNN60" s="613"/>
      <c r="LNW60" s="613"/>
      <c r="LNX60" s="613"/>
      <c r="LOG60" s="613"/>
      <c r="LOH60" s="613"/>
      <c r="LOQ60" s="613"/>
      <c r="LOR60" s="613"/>
      <c r="LPA60" s="613"/>
      <c r="LPB60" s="613"/>
      <c r="LPK60" s="613"/>
      <c r="LPL60" s="613"/>
      <c r="LPU60" s="613"/>
      <c r="LPV60" s="613"/>
      <c r="LQE60" s="613"/>
      <c r="LQF60" s="613"/>
      <c r="LQO60" s="613"/>
      <c r="LQP60" s="613"/>
      <c r="LQY60" s="613"/>
      <c r="LQZ60" s="613"/>
      <c r="LRI60" s="613"/>
      <c r="LRJ60" s="613"/>
      <c r="LRS60" s="613"/>
      <c r="LRT60" s="613"/>
      <c r="LSC60" s="613"/>
      <c r="LSD60" s="613"/>
      <c r="LSM60" s="613"/>
      <c r="LSN60" s="613"/>
      <c r="LSW60" s="613"/>
      <c r="LSX60" s="613"/>
      <c r="LTG60" s="613"/>
      <c r="LTH60" s="613"/>
      <c r="LTQ60" s="613"/>
      <c r="LTR60" s="613"/>
      <c r="LUA60" s="613"/>
      <c r="LUB60" s="613"/>
      <c r="LUK60" s="613"/>
      <c r="LUL60" s="613"/>
      <c r="LUU60" s="613"/>
      <c r="LUV60" s="613"/>
      <c r="LVE60" s="613"/>
      <c r="LVF60" s="613"/>
      <c r="LVO60" s="613"/>
      <c r="LVP60" s="613"/>
      <c r="LVY60" s="613"/>
      <c r="LVZ60" s="613"/>
      <c r="LWI60" s="613"/>
      <c r="LWJ60" s="613"/>
      <c r="LWS60" s="613"/>
      <c r="LWT60" s="613"/>
      <c r="LXC60" s="613"/>
      <c r="LXD60" s="613"/>
      <c r="LXM60" s="613"/>
      <c r="LXN60" s="613"/>
      <c r="LXW60" s="613"/>
      <c r="LXX60" s="613"/>
      <c r="LYG60" s="613"/>
      <c r="LYH60" s="613"/>
      <c r="LYQ60" s="613"/>
      <c r="LYR60" s="613"/>
      <c r="LZA60" s="613"/>
      <c r="LZB60" s="613"/>
      <c r="LZK60" s="613"/>
      <c r="LZL60" s="613"/>
      <c r="LZU60" s="613"/>
      <c r="LZV60" s="613"/>
      <c r="MAE60" s="613"/>
      <c r="MAF60" s="613"/>
      <c r="MAO60" s="613"/>
      <c r="MAP60" s="613"/>
      <c r="MAY60" s="613"/>
      <c r="MAZ60" s="613"/>
      <c r="MBI60" s="613"/>
      <c r="MBJ60" s="613"/>
      <c r="MBS60" s="613"/>
      <c r="MBT60" s="613"/>
      <c r="MCC60" s="613"/>
      <c r="MCD60" s="613"/>
      <c r="MCM60" s="613"/>
      <c r="MCN60" s="613"/>
      <c r="MCW60" s="613"/>
      <c r="MCX60" s="613"/>
      <c r="MDG60" s="613"/>
      <c r="MDH60" s="613"/>
      <c r="MDQ60" s="613"/>
      <c r="MDR60" s="613"/>
      <c r="MEA60" s="613"/>
      <c r="MEB60" s="613"/>
      <c r="MEK60" s="613"/>
      <c r="MEL60" s="613"/>
      <c r="MEU60" s="613"/>
      <c r="MEV60" s="613"/>
      <c r="MFE60" s="613"/>
      <c r="MFF60" s="613"/>
      <c r="MFO60" s="613"/>
      <c r="MFP60" s="613"/>
      <c r="MFY60" s="613"/>
      <c r="MFZ60" s="613"/>
      <c r="MGI60" s="613"/>
      <c r="MGJ60" s="613"/>
      <c r="MGS60" s="613"/>
      <c r="MGT60" s="613"/>
      <c r="MHC60" s="613"/>
      <c r="MHD60" s="613"/>
      <c r="MHM60" s="613"/>
      <c r="MHN60" s="613"/>
      <c r="MHW60" s="613"/>
      <c r="MHX60" s="613"/>
      <c r="MIG60" s="613"/>
      <c r="MIH60" s="613"/>
      <c r="MIQ60" s="613"/>
      <c r="MIR60" s="613"/>
      <c r="MJA60" s="613"/>
      <c r="MJB60" s="613"/>
      <c r="MJK60" s="613"/>
      <c r="MJL60" s="613"/>
      <c r="MJU60" s="613"/>
      <c r="MJV60" s="613"/>
      <c r="MKE60" s="613"/>
      <c r="MKF60" s="613"/>
      <c r="MKO60" s="613"/>
      <c r="MKP60" s="613"/>
      <c r="MKY60" s="613"/>
      <c r="MKZ60" s="613"/>
      <c r="MLI60" s="613"/>
      <c r="MLJ60" s="613"/>
      <c r="MLS60" s="613"/>
      <c r="MLT60" s="613"/>
      <c r="MMC60" s="613"/>
      <c r="MMD60" s="613"/>
      <c r="MMM60" s="613"/>
      <c r="MMN60" s="613"/>
      <c r="MMW60" s="613"/>
      <c r="MMX60" s="613"/>
      <c r="MNG60" s="613"/>
      <c r="MNH60" s="613"/>
      <c r="MNQ60" s="613"/>
      <c r="MNR60" s="613"/>
      <c r="MOA60" s="613"/>
      <c r="MOB60" s="613"/>
      <c r="MOK60" s="613"/>
      <c r="MOL60" s="613"/>
      <c r="MOU60" s="613"/>
      <c r="MOV60" s="613"/>
      <c r="MPE60" s="613"/>
      <c r="MPF60" s="613"/>
      <c r="MPO60" s="613"/>
      <c r="MPP60" s="613"/>
      <c r="MPY60" s="613"/>
      <c r="MPZ60" s="613"/>
      <c r="MQI60" s="613"/>
      <c r="MQJ60" s="613"/>
      <c r="MQS60" s="613"/>
      <c r="MQT60" s="613"/>
      <c r="MRC60" s="613"/>
      <c r="MRD60" s="613"/>
      <c r="MRM60" s="613"/>
      <c r="MRN60" s="613"/>
      <c r="MRW60" s="613"/>
      <c r="MRX60" s="613"/>
      <c r="MSG60" s="613"/>
      <c r="MSH60" s="613"/>
      <c r="MSQ60" s="613"/>
      <c r="MSR60" s="613"/>
      <c r="MTA60" s="613"/>
      <c r="MTB60" s="613"/>
      <c r="MTK60" s="613"/>
      <c r="MTL60" s="613"/>
      <c r="MTU60" s="613"/>
      <c r="MTV60" s="613"/>
      <c r="MUE60" s="613"/>
      <c r="MUF60" s="613"/>
      <c r="MUO60" s="613"/>
      <c r="MUP60" s="613"/>
      <c r="MUY60" s="613"/>
      <c r="MUZ60" s="613"/>
      <c r="MVI60" s="613"/>
      <c r="MVJ60" s="613"/>
      <c r="MVS60" s="613"/>
      <c r="MVT60" s="613"/>
      <c r="MWC60" s="613"/>
      <c r="MWD60" s="613"/>
      <c r="MWM60" s="613"/>
      <c r="MWN60" s="613"/>
      <c r="MWW60" s="613"/>
      <c r="MWX60" s="613"/>
      <c r="MXG60" s="613"/>
      <c r="MXH60" s="613"/>
      <c r="MXQ60" s="613"/>
      <c r="MXR60" s="613"/>
      <c r="MYA60" s="613"/>
      <c r="MYB60" s="613"/>
      <c r="MYK60" s="613"/>
      <c r="MYL60" s="613"/>
      <c r="MYU60" s="613"/>
      <c r="MYV60" s="613"/>
      <c r="MZE60" s="613"/>
      <c r="MZF60" s="613"/>
      <c r="MZO60" s="613"/>
      <c r="MZP60" s="613"/>
      <c r="MZY60" s="613"/>
      <c r="MZZ60" s="613"/>
      <c r="NAI60" s="613"/>
      <c r="NAJ60" s="613"/>
      <c r="NAS60" s="613"/>
      <c r="NAT60" s="613"/>
      <c r="NBC60" s="613"/>
      <c r="NBD60" s="613"/>
      <c r="NBM60" s="613"/>
      <c r="NBN60" s="613"/>
      <c r="NBW60" s="613"/>
      <c r="NBX60" s="613"/>
      <c r="NCG60" s="613"/>
      <c r="NCH60" s="613"/>
      <c r="NCQ60" s="613"/>
      <c r="NCR60" s="613"/>
      <c r="NDA60" s="613"/>
      <c r="NDB60" s="613"/>
      <c r="NDK60" s="613"/>
      <c r="NDL60" s="613"/>
      <c r="NDU60" s="613"/>
      <c r="NDV60" s="613"/>
      <c r="NEE60" s="613"/>
      <c r="NEF60" s="613"/>
      <c r="NEO60" s="613"/>
      <c r="NEP60" s="613"/>
      <c r="NEY60" s="613"/>
      <c r="NEZ60" s="613"/>
      <c r="NFI60" s="613"/>
      <c r="NFJ60" s="613"/>
      <c r="NFS60" s="613"/>
      <c r="NFT60" s="613"/>
      <c r="NGC60" s="613"/>
      <c r="NGD60" s="613"/>
      <c r="NGM60" s="613"/>
      <c r="NGN60" s="613"/>
      <c r="NGW60" s="613"/>
      <c r="NGX60" s="613"/>
      <c r="NHG60" s="613"/>
      <c r="NHH60" s="613"/>
      <c r="NHQ60" s="613"/>
      <c r="NHR60" s="613"/>
      <c r="NIA60" s="613"/>
      <c r="NIB60" s="613"/>
      <c r="NIK60" s="613"/>
      <c r="NIL60" s="613"/>
      <c r="NIU60" s="613"/>
      <c r="NIV60" s="613"/>
      <c r="NJE60" s="613"/>
      <c r="NJF60" s="613"/>
      <c r="NJO60" s="613"/>
      <c r="NJP60" s="613"/>
      <c r="NJY60" s="613"/>
      <c r="NJZ60" s="613"/>
      <c r="NKI60" s="613"/>
      <c r="NKJ60" s="613"/>
      <c r="NKS60" s="613"/>
      <c r="NKT60" s="613"/>
      <c r="NLC60" s="613"/>
      <c r="NLD60" s="613"/>
      <c r="NLM60" s="613"/>
      <c r="NLN60" s="613"/>
      <c r="NLW60" s="613"/>
      <c r="NLX60" s="613"/>
      <c r="NMG60" s="613"/>
      <c r="NMH60" s="613"/>
      <c r="NMQ60" s="613"/>
      <c r="NMR60" s="613"/>
      <c r="NNA60" s="613"/>
      <c r="NNB60" s="613"/>
      <c r="NNK60" s="613"/>
      <c r="NNL60" s="613"/>
      <c r="NNU60" s="613"/>
      <c r="NNV60" s="613"/>
      <c r="NOE60" s="613"/>
      <c r="NOF60" s="613"/>
      <c r="NOO60" s="613"/>
      <c r="NOP60" s="613"/>
      <c r="NOY60" s="613"/>
      <c r="NOZ60" s="613"/>
      <c r="NPI60" s="613"/>
      <c r="NPJ60" s="613"/>
      <c r="NPS60" s="613"/>
      <c r="NPT60" s="613"/>
      <c r="NQC60" s="613"/>
      <c r="NQD60" s="613"/>
      <c r="NQM60" s="613"/>
      <c r="NQN60" s="613"/>
      <c r="NQW60" s="613"/>
      <c r="NQX60" s="613"/>
      <c r="NRG60" s="613"/>
      <c r="NRH60" s="613"/>
      <c r="NRQ60" s="613"/>
      <c r="NRR60" s="613"/>
      <c r="NSA60" s="613"/>
      <c r="NSB60" s="613"/>
      <c r="NSK60" s="613"/>
      <c r="NSL60" s="613"/>
      <c r="NSU60" s="613"/>
      <c r="NSV60" s="613"/>
      <c r="NTE60" s="613"/>
      <c r="NTF60" s="613"/>
      <c r="NTO60" s="613"/>
      <c r="NTP60" s="613"/>
      <c r="NTY60" s="613"/>
      <c r="NTZ60" s="613"/>
      <c r="NUI60" s="613"/>
      <c r="NUJ60" s="613"/>
      <c r="NUS60" s="613"/>
      <c r="NUT60" s="613"/>
      <c r="NVC60" s="613"/>
      <c r="NVD60" s="613"/>
      <c r="NVM60" s="613"/>
      <c r="NVN60" s="613"/>
      <c r="NVW60" s="613"/>
      <c r="NVX60" s="613"/>
      <c r="NWG60" s="613"/>
      <c r="NWH60" s="613"/>
      <c r="NWQ60" s="613"/>
      <c r="NWR60" s="613"/>
      <c r="NXA60" s="613"/>
      <c r="NXB60" s="613"/>
      <c r="NXK60" s="613"/>
      <c r="NXL60" s="613"/>
      <c r="NXU60" s="613"/>
      <c r="NXV60" s="613"/>
      <c r="NYE60" s="613"/>
      <c r="NYF60" s="613"/>
      <c r="NYO60" s="613"/>
      <c r="NYP60" s="613"/>
      <c r="NYY60" s="613"/>
      <c r="NYZ60" s="613"/>
      <c r="NZI60" s="613"/>
      <c r="NZJ60" s="613"/>
      <c r="NZS60" s="613"/>
      <c r="NZT60" s="613"/>
      <c r="OAC60" s="613"/>
      <c r="OAD60" s="613"/>
      <c r="OAM60" s="613"/>
      <c r="OAN60" s="613"/>
      <c r="OAW60" s="613"/>
      <c r="OAX60" s="613"/>
      <c r="OBG60" s="613"/>
      <c r="OBH60" s="613"/>
      <c r="OBQ60" s="613"/>
      <c r="OBR60" s="613"/>
      <c r="OCA60" s="613"/>
      <c r="OCB60" s="613"/>
      <c r="OCK60" s="613"/>
      <c r="OCL60" s="613"/>
      <c r="OCU60" s="613"/>
      <c r="OCV60" s="613"/>
      <c r="ODE60" s="613"/>
      <c r="ODF60" s="613"/>
      <c r="ODO60" s="613"/>
      <c r="ODP60" s="613"/>
      <c r="ODY60" s="613"/>
      <c r="ODZ60" s="613"/>
      <c r="OEI60" s="613"/>
      <c r="OEJ60" s="613"/>
      <c r="OES60" s="613"/>
      <c r="OET60" s="613"/>
      <c r="OFC60" s="613"/>
      <c r="OFD60" s="613"/>
      <c r="OFM60" s="613"/>
      <c r="OFN60" s="613"/>
      <c r="OFW60" s="613"/>
      <c r="OFX60" s="613"/>
      <c r="OGG60" s="613"/>
      <c r="OGH60" s="613"/>
      <c r="OGQ60" s="613"/>
      <c r="OGR60" s="613"/>
      <c r="OHA60" s="613"/>
      <c r="OHB60" s="613"/>
      <c r="OHK60" s="613"/>
      <c r="OHL60" s="613"/>
      <c r="OHU60" s="613"/>
      <c r="OHV60" s="613"/>
      <c r="OIE60" s="613"/>
      <c r="OIF60" s="613"/>
      <c r="OIO60" s="613"/>
      <c r="OIP60" s="613"/>
      <c r="OIY60" s="613"/>
      <c r="OIZ60" s="613"/>
      <c r="OJI60" s="613"/>
      <c r="OJJ60" s="613"/>
      <c r="OJS60" s="613"/>
      <c r="OJT60" s="613"/>
      <c r="OKC60" s="613"/>
      <c r="OKD60" s="613"/>
      <c r="OKM60" s="613"/>
      <c r="OKN60" s="613"/>
      <c r="OKW60" s="613"/>
      <c r="OKX60" s="613"/>
      <c r="OLG60" s="613"/>
      <c r="OLH60" s="613"/>
      <c r="OLQ60" s="613"/>
      <c r="OLR60" s="613"/>
      <c r="OMA60" s="613"/>
      <c r="OMB60" s="613"/>
      <c r="OMK60" s="613"/>
      <c r="OML60" s="613"/>
      <c r="OMU60" s="613"/>
      <c r="OMV60" s="613"/>
      <c r="ONE60" s="613"/>
      <c r="ONF60" s="613"/>
      <c r="ONO60" s="613"/>
      <c r="ONP60" s="613"/>
      <c r="ONY60" s="613"/>
      <c r="ONZ60" s="613"/>
      <c r="OOI60" s="613"/>
      <c r="OOJ60" s="613"/>
      <c r="OOS60" s="613"/>
      <c r="OOT60" s="613"/>
      <c r="OPC60" s="613"/>
      <c r="OPD60" s="613"/>
      <c r="OPM60" s="613"/>
      <c r="OPN60" s="613"/>
      <c r="OPW60" s="613"/>
      <c r="OPX60" s="613"/>
      <c r="OQG60" s="613"/>
      <c r="OQH60" s="613"/>
      <c r="OQQ60" s="613"/>
      <c r="OQR60" s="613"/>
      <c r="ORA60" s="613"/>
      <c r="ORB60" s="613"/>
      <c r="ORK60" s="613"/>
      <c r="ORL60" s="613"/>
      <c r="ORU60" s="613"/>
      <c r="ORV60" s="613"/>
      <c r="OSE60" s="613"/>
      <c r="OSF60" s="613"/>
      <c r="OSO60" s="613"/>
      <c r="OSP60" s="613"/>
      <c r="OSY60" s="613"/>
      <c r="OSZ60" s="613"/>
      <c r="OTI60" s="613"/>
      <c r="OTJ60" s="613"/>
      <c r="OTS60" s="613"/>
      <c r="OTT60" s="613"/>
      <c r="OUC60" s="613"/>
      <c r="OUD60" s="613"/>
      <c r="OUM60" s="613"/>
      <c r="OUN60" s="613"/>
      <c r="OUW60" s="613"/>
      <c r="OUX60" s="613"/>
      <c r="OVG60" s="613"/>
      <c r="OVH60" s="613"/>
      <c r="OVQ60" s="613"/>
      <c r="OVR60" s="613"/>
      <c r="OWA60" s="613"/>
      <c r="OWB60" s="613"/>
      <c r="OWK60" s="613"/>
      <c r="OWL60" s="613"/>
      <c r="OWU60" s="613"/>
      <c r="OWV60" s="613"/>
      <c r="OXE60" s="613"/>
      <c r="OXF60" s="613"/>
      <c r="OXO60" s="613"/>
      <c r="OXP60" s="613"/>
      <c r="OXY60" s="613"/>
      <c r="OXZ60" s="613"/>
      <c r="OYI60" s="613"/>
      <c r="OYJ60" s="613"/>
      <c r="OYS60" s="613"/>
      <c r="OYT60" s="613"/>
      <c r="OZC60" s="613"/>
      <c r="OZD60" s="613"/>
      <c r="OZM60" s="613"/>
      <c r="OZN60" s="613"/>
      <c r="OZW60" s="613"/>
      <c r="OZX60" s="613"/>
      <c r="PAG60" s="613"/>
      <c r="PAH60" s="613"/>
      <c r="PAQ60" s="613"/>
      <c r="PAR60" s="613"/>
      <c r="PBA60" s="613"/>
      <c r="PBB60" s="613"/>
      <c r="PBK60" s="613"/>
      <c r="PBL60" s="613"/>
      <c r="PBU60" s="613"/>
      <c r="PBV60" s="613"/>
      <c r="PCE60" s="613"/>
      <c r="PCF60" s="613"/>
      <c r="PCO60" s="613"/>
      <c r="PCP60" s="613"/>
      <c r="PCY60" s="613"/>
      <c r="PCZ60" s="613"/>
      <c r="PDI60" s="613"/>
      <c r="PDJ60" s="613"/>
      <c r="PDS60" s="613"/>
      <c r="PDT60" s="613"/>
      <c r="PEC60" s="613"/>
      <c r="PED60" s="613"/>
      <c r="PEM60" s="613"/>
      <c r="PEN60" s="613"/>
      <c r="PEW60" s="613"/>
      <c r="PEX60" s="613"/>
      <c r="PFG60" s="613"/>
      <c r="PFH60" s="613"/>
      <c r="PFQ60" s="613"/>
      <c r="PFR60" s="613"/>
      <c r="PGA60" s="613"/>
      <c r="PGB60" s="613"/>
      <c r="PGK60" s="613"/>
      <c r="PGL60" s="613"/>
      <c r="PGU60" s="613"/>
      <c r="PGV60" s="613"/>
      <c r="PHE60" s="613"/>
      <c r="PHF60" s="613"/>
      <c r="PHO60" s="613"/>
      <c r="PHP60" s="613"/>
      <c r="PHY60" s="613"/>
      <c r="PHZ60" s="613"/>
      <c r="PII60" s="613"/>
      <c r="PIJ60" s="613"/>
      <c r="PIS60" s="613"/>
      <c r="PIT60" s="613"/>
      <c r="PJC60" s="613"/>
      <c r="PJD60" s="613"/>
      <c r="PJM60" s="613"/>
      <c r="PJN60" s="613"/>
      <c r="PJW60" s="613"/>
      <c r="PJX60" s="613"/>
      <c r="PKG60" s="613"/>
      <c r="PKH60" s="613"/>
      <c r="PKQ60" s="613"/>
      <c r="PKR60" s="613"/>
      <c r="PLA60" s="613"/>
      <c r="PLB60" s="613"/>
      <c r="PLK60" s="613"/>
      <c r="PLL60" s="613"/>
      <c r="PLU60" s="613"/>
      <c r="PLV60" s="613"/>
      <c r="PME60" s="613"/>
      <c r="PMF60" s="613"/>
      <c r="PMO60" s="613"/>
      <c r="PMP60" s="613"/>
      <c r="PMY60" s="613"/>
      <c r="PMZ60" s="613"/>
      <c r="PNI60" s="613"/>
      <c r="PNJ60" s="613"/>
      <c r="PNS60" s="613"/>
      <c r="PNT60" s="613"/>
      <c r="POC60" s="613"/>
      <c r="POD60" s="613"/>
      <c r="POM60" s="613"/>
      <c r="PON60" s="613"/>
      <c r="POW60" s="613"/>
      <c r="POX60" s="613"/>
      <c r="PPG60" s="613"/>
      <c r="PPH60" s="613"/>
      <c r="PPQ60" s="613"/>
      <c r="PPR60" s="613"/>
      <c r="PQA60" s="613"/>
      <c r="PQB60" s="613"/>
      <c r="PQK60" s="613"/>
      <c r="PQL60" s="613"/>
      <c r="PQU60" s="613"/>
      <c r="PQV60" s="613"/>
      <c r="PRE60" s="613"/>
      <c r="PRF60" s="613"/>
      <c r="PRO60" s="613"/>
      <c r="PRP60" s="613"/>
      <c r="PRY60" s="613"/>
      <c r="PRZ60" s="613"/>
      <c r="PSI60" s="613"/>
      <c r="PSJ60" s="613"/>
      <c r="PSS60" s="613"/>
      <c r="PST60" s="613"/>
      <c r="PTC60" s="613"/>
      <c r="PTD60" s="613"/>
      <c r="PTM60" s="613"/>
      <c r="PTN60" s="613"/>
      <c r="PTW60" s="613"/>
      <c r="PTX60" s="613"/>
      <c r="PUG60" s="613"/>
      <c r="PUH60" s="613"/>
      <c r="PUQ60" s="613"/>
      <c r="PUR60" s="613"/>
      <c r="PVA60" s="613"/>
      <c r="PVB60" s="613"/>
      <c r="PVK60" s="613"/>
      <c r="PVL60" s="613"/>
      <c r="PVU60" s="613"/>
      <c r="PVV60" s="613"/>
      <c r="PWE60" s="613"/>
      <c r="PWF60" s="613"/>
      <c r="PWO60" s="613"/>
      <c r="PWP60" s="613"/>
      <c r="PWY60" s="613"/>
      <c r="PWZ60" s="613"/>
      <c r="PXI60" s="613"/>
      <c r="PXJ60" s="613"/>
      <c r="PXS60" s="613"/>
      <c r="PXT60" s="613"/>
      <c r="PYC60" s="613"/>
      <c r="PYD60" s="613"/>
      <c r="PYM60" s="613"/>
      <c r="PYN60" s="613"/>
      <c r="PYW60" s="613"/>
      <c r="PYX60" s="613"/>
      <c r="PZG60" s="613"/>
      <c r="PZH60" s="613"/>
      <c r="PZQ60" s="613"/>
      <c r="PZR60" s="613"/>
      <c r="QAA60" s="613"/>
      <c r="QAB60" s="613"/>
      <c r="QAK60" s="613"/>
      <c r="QAL60" s="613"/>
      <c r="QAU60" s="613"/>
      <c r="QAV60" s="613"/>
      <c r="QBE60" s="613"/>
      <c r="QBF60" s="613"/>
      <c r="QBO60" s="613"/>
      <c r="QBP60" s="613"/>
      <c r="QBY60" s="613"/>
      <c r="QBZ60" s="613"/>
      <c r="QCI60" s="613"/>
      <c r="QCJ60" s="613"/>
      <c r="QCS60" s="613"/>
      <c r="QCT60" s="613"/>
      <c r="QDC60" s="613"/>
      <c r="QDD60" s="613"/>
      <c r="QDM60" s="613"/>
      <c r="QDN60" s="613"/>
      <c r="QDW60" s="613"/>
      <c r="QDX60" s="613"/>
      <c r="QEG60" s="613"/>
      <c r="QEH60" s="613"/>
      <c r="QEQ60" s="613"/>
      <c r="QER60" s="613"/>
      <c r="QFA60" s="613"/>
      <c r="QFB60" s="613"/>
      <c r="QFK60" s="613"/>
      <c r="QFL60" s="613"/>
      <c r="QFU60" s="613"/>
      <c r="QFV60" s="613"/>
      <c r="QGE60" s="613"/>
      <c r="QGF60" s="613"/>
      <c r="QGO60" s="613"/>
      <c r="QGP60" s="613"/>
      <c r="QGY60" s="613"/>
      <c r="QGZ60" s="613"/>
      <c r="QHI60" s="613"/>
      <c r="QHJ60" s="613"/>
      <c r="QHS60" s="613"/>
      <c r="QHT60" s="613"/>
      <c r="QIC60" s="613"/>
      <c r="QID60" s="613"/>
      <c r="QIM60" s="613"/>
      <c r="QIN60" s="613"/>
      <c r="QIW60" s="613"/>
      <c r="QIX60" s="613"/>
      <c r="QJG60" s="613"/>
      <c r="QJH60" s="613"/>
      <c r="QJQ60" s="613"/>
      <c r="QJR60" s="613"/>
      <c r="QKA60" s="613"/>
      <c r="QKB60" s="613"/>
      <c r="QKK60" s="613"/>
      <c r="QKL60" s="613"/>
      <c r="QKU60" s="613"/>
      <c r="QKV60" s="613"/>
      <c r="QLE60" s="613"/>
      <c r="QLF60" s="613"/>
      <c r="QLO60" s="613"/>
      <c r="QLP60" s="613"/>
      <c r="QLY60" s="613"/>
      <c r="QLZ60" s="613"/>
      <c r="QMI60" s="613"/>
      <c r="QMJ60" s="613"/>
      <c r="QMS60" s="613"/>
      <c r="QMT60" s="613"/>
      <c r="QNC60" s="613"/>
      <c r="QND60" s="613"/>
      <c r="QNM60" s="613"/>
      <c r="QNN60" s="613"/>
      <c r="QNW60" s="613"/>
      <c r="QNX60" s="613"/>
      <c r="QOG60" s="613"/>
      <c r="QOH60" s="613"/>
      <c r="QOQ60" s="613"/>
      <c r="QOR60" s="613"/>
      <c r="QPA60" s="613"/>
      <c r="QPB60" s="613"/>
      <c r="QPK60" s="613"/>
      <c r="QPL60" s="613"/>
      <c r="QPU60" s="613"/>
      <c r="QPV60" s="613"/>
      <c r="QQE60" s="613"/>
      <c r="QQF60" s="613"/>
      <c r="QQO60" s="613"/>
      <c r="QQP60" s="613"/>
      <c r="QQY60" s="613"/>
      <c r="QQZ60" s="613"/>
      <c r="QRI60" s="613"/>
      <c r="QRJ60" s="613"/>
      <c r="QRS60" s="613"/>
      <c r="QRT60" s="613"/>
      <c r="QSC60" s="613"/>
      <c r="QSD60" s="613"/>
      <c r="QSM60" s="613"/>
      <c r="QSN60" s="613"/>
      <c r="QSW60" s="613"/>
      <c r="QSX60" s="613"/>
      <c r="QTG60" s="613"/>
      <c r="QTH60" s="613"/>
      <c r="QTQ60" s="613"/>
      <c r="QTR60" s="613"/>
      <c r="QUA60" s="613"/>
      <c r="QUB60" s="613"/>
      <c r="QUK60" s="613"/>
      <c r="QUL60" s="613"/>
      <c r="QUU60" s="613"/>
      <c r="QUV60" s="613"/>
      <c r="QVE60" s="613"/>
      <c r="QVF60" s="613"/>
      <c r="QVO60" s="613"/>
      <c r="QVP60" s="613"/>
      <c r="QVY60" s="613"/>
      <c r="QVZ60" s="613"/>
      <c r="QWI60" s="613"/>
      <c r="QWJ60" s="613"/>
      <c r="QWS60" s="613"/>
      <c r="QWT60" s="613"/>
      <c r="QXC60" s="613"/>
      <c r="QXD60" s="613"/>
      <c r="QXM60" s="613"/>
      <c r="QXN60" s="613"/>
      <c r="QXW60" s="613"/>
      <c r="QXX60" s="613"/>
      <c r="QYG60" s="613"/>
      <c r="QYH60" s="613"/>
      <c r="QYQ60" s="613"/>
      <c r="QYR60" s="613"/>
      <c r="QZA60" s="613"/>
      <c r="QZB60" s="613"/>
      <c r="QZK60" s="613"/>
      <c r="QZL60" s="613"/>
      <c r="QZU60" s="613"/>
      <c r="QZV60" s="613"/>
      <c r="RAE60" s="613"/>
      <c r="RAF60" s="613"/>
      <c r="RAO60" s="613"/>
      <c r="RAP60" s="613"/>
      <c r="RAY60" s="613"/>
      <c r="RAZ60" s="613"/>
      <c r="RBI60" s="613"/>
      <c r="RBJ60" s="613"/>
      <c r="RBS60" s="613"/>
      <c r="RBT60" s="613"/>
      <c r="RCC60" s="613"/>
      <c r="RCD60" s="613"/>
      <c r="RCM60" s="613"/>
      <c r="RCN60" s="613"/>
      <c r="RCW60" s="613"/>
      <c r="RCX60" s="613"/>
      <c r="RDG60" s="613"/>
      <c r="RDH60" s="613"/>
      <c r="RDQ60" s="613"/>
      <c r="RDR60" s="613"/>
      <c r="REA60" s="613"/>
      <c r="REB60" s="613"/>
      <c r="REK60" s="613"/>
      <c r="REL60" s="613"/>
      <c r="REU60" s="613"/>
      <c r="REV60" s="613"/>
      <c r="RFE60" s="613"/>
      <c r="RFF60" s="613"/>
      <c r="RFO60" s="613"/>
      <c r="RFP60" s="613"/>
      <c r="RFY60" s="613"/>
      <c r="RFZ60" s="613"/>
      <c r="RGI60" s="613"/>
      <c r="RGJ60" s="613"/>
      <c r="RGS60" s="613"/>
      <c r="RGT60" s="613"/>
      <c r="RHC60" s="613"/>
      <c r="RHD60" s="613"/>
      <c r="RHM60" s="613"/>
      <c r="RHN60" s="613"/>
      <c r="RHW60" s="613"/>
      <c r="RHX60" s="613"/>
      <c r="RIG60" s="613"/>
      <c r="RIH60" s="613"/>
      <c r="RIQ60" s="613"/>
      <c r="RIR60" s="613"/>
      <c r="RJA60" s="613"/>
      <c r="RJB60" s="613"/>
      <c r="RJK60" s="613"/>
      <c r="RJL60" s="613"/>
      <c r="RJU60" s="613"/>
      <c r="RJV60" s="613"/>
      <c r="RKE60" s="613"/>
      <c r="RKF60" s="613"/>
      <c r="RKO60" s="613"/>
      <c r="RKP60" s="613"/>
      <c r="RKY60" s="613"/>
      <c r="RKZ60" s="613"/>
      <c r="RLI60" s="613"/>
      <c r="RLJ60" s="613"/>
      <c r="RLS60" s="613"/>
      <c r="RLT60" s="613"/>
      <c r="RMC60" s="613"/>
      <c r="RMD60" s="613"/>
      <c r="RMM60" s="613"/>
      <c r="RMN60" s="613"/>
      <c r="RMW60" s="613"/>
      <c r="RMX60" s="613"/>
      <c r="RNG60" s="613"/>
      <c r="RNH60" s="613"/>
      <c r="RNQ60" s="613"/>
      <c r="RNR60" s="613"/>
      <c r="ROA60" s="613"/>
      <c r="ROB60" s="613"/>
      <c r="ROK60" s="613"/>
      <c r="ROL60" s="613"/>
      <c r="ROU60" s="613"/>
      <c r="ROV60" s="613"/>
      <c r="RPE60" s="613"/>
      <c r="RPF60" s="613"/>
      <c r="RPO60" s="613"/>
      <c r="RPP60" s="613"/>
      <c r="RPY60" s="613"/>
      <c r="RPZ60" s="613"/>
      <c r="RQI60" s="613"/>
      <c r="RQJ60" s="613"/>
      <c r="RQS60" s="613"/>
      <c r="RQT60" s="613"/>
      <c r="RRC60" s="613"/>
      <c r="RRD60" s="613"/>
      <c r="RRM60" s="613"/>
      <c r="RRN60" s="613"/>
      <c r="RRW60" s="613"/>
      <c r="RRX60" s="613"/>
      <c r="RSG60" s="613"/>
      <c r="RSH60" s="613"/>
      <c r="RSQ60" s="613"/>
      <c r="RSR60" s="613"/>
      <c r="RTA60" s="613"/>
      <c r="RTB60" s="613"/>
      <c r="RTK60" s="613"/>
      <c r="RTL60" s="613"/>
      <c r="RTU60" s="613"/>
      <c r="RTV60" s="613"/>
      <c r="RUE60" s="613"/>
      <c r="RUF60" s="613"/>
      <c r="RUO60" s="613"/>
      <c r="RUP60" s="613"/>
      <c r="RUY60" s="613"/>
      <c r="RUZ60" s="613"/>
      <c r="RVI60" s="613"/>
      <c r="RVJ60" s="613"/>
      <c r="RVS60" s="613"/>
      <c r="RVT60" s="613"/>
      <c r="RWC60" s="613"/>
      <c r="RWD60" s="613"/>
      <c r="RWM60" s="613"/>
      <c r="RWN60" s="613"/>
      <c r="RWW60" s="613"/>
      <c r="RWX60" s="613"/>
      <c r="RXG60" s="613"/>
      <c r="RXH60" s="613"/>
      <c r="RXQ60" s="613"/>
      <c r="RXR60" s="613"/>
      <c r="RYA60" s="613"/>
      <c r="RYB60" s="613"/>
      <c r="RYK60" s="613"/>
      <c r="RYL60" s="613"/>
      <c r="RYU60" s="613"/>
      <c r="RYV60" s="613"/>
      <c r="RZE60" s="613"/>
      <c r="RZF60" s="613"/>
      <c r="RZO60" s="613"/>
      <c r="RZP60" s="613"/>
      <c r="RZY60" s="613"/>
      <c r="RZZ60" s="613"/>
      <c r="SAI60" s="613"/>
      <c r="SAJ60" s="613"/>
      <c r="SAS60" s="613"/>
      <c r="SAT60" s="613"/>
      <c r="SBC60" s="613"/>
      <c r="SBD60" s="613"/>
      <c r="SBM60" s="613"/>
      <c r="SBN60" s="613"/>
      <c r="SBW60" s="613"/>
      <c r="SBX60" s="613"/>
      <c r="SCG60" s="613"/>
      <c r="SCH60" s="613"/>
      <c r="SCQ60" s="613"/>
      <c r="SCR60" s="613"/>
      <c r="SDA60" s="613"/>
      <c r="SDB60" s="613"/>
      <c r="SDK60" s="613"/>
      <c r="SDL60" s="613"/>
      <c r="SDU60" s="613"/>
      <c r="SDV60" s="613"/>
      <c r="SEE60" s="613"/>
      <c r="SEF60" s="613"/>
      <c r="SEO60" s="613"/>
      <c r="SEP60" s="613"/>
      <c r="SEY60" s="613"/>
      <c r="SEZ60" s="613"/>
      <c r="SFI60" s="613"/>
      <c r="SFJ60" s="613"/>
      <c r="SFS60" s="613"/>
      <c r="SFT60" s="613"/>
      <c r="SGC60" s="613"/>
      <c r="SGD60" s="613"/>
      <c r="SGM60" s="613"/>
      <c r="SGN60" s="613"/>
      <c r="SGW60" s="613"/>
      <c r="SGX60" s="613"/>
      <c r="SHG60" s="613"/>
      <c r="SHH60" s="613"/>
      <c r="SHQ60" s="613"/>
      <c r="SHR60" s="613"/>
      <c r="SIA60" s="613"/>
      <c r="SIB60" s="613"/>
      <c r="SIK60" s="613"/>
      <c r="SIL60" s="613"/>
      <c r="SIU60" s="613"/>
      <c r="SIV60" s="613"/>
      <c r="SJE60" s="613"/>
      <c r="SJF60" s="613"/>
      <c r="SJO60" s="613"/>
      <c r="SJP60" s="613"/>
      <c r="SJY60" s="613"/>
      <c r="SJZ60" s="613"/>
      <c r="SKI60" s="613"/>
      <c r="SKJ60" s="613"/>
      <c r="SKS60" s="613"/>
      <c r="SKT60" s="613"/>
      <c r="SLC60" s="613"/>
      <c r="SLD60" s="613"/>
      <c r="SLM60" s="613"/>
      <c r="SLN60" s="613"/>
      <c r="SLW60" s="613"/>
      <c r="SLX60" s="613"/>
      <c r="SMG60" s="613"/>
      <c r="SMH60" s="613"/>
      <c r="SMQ60" s="613"/>
      <c r="SMR60" s="613"/>
      <c r="SNA60" s="613"/>
      <c r="SNB60" s="613"/>
      <c r="SNK60" s="613"/>
      <c r="SNL60" s="613"/>
      <c r="SNU60" s="613"/>
      <c r="SNV60" s="613"/>
      <c r="SOE60" s="613"/>
      <c r="SOF60" s="613"/>
      <c r="SOO60" s="613"/>
      <c r="SOP60" s="613"/>
      <c r="SOY60" s="613"/>
      <c r="SOZ60" s="613"/>
      <c r="SPI60" s="613"/>
      <c r="SPJ60" s="613"/>
      <c r="SPS60" s="613"/>
      <c r="SPT60" s="613"/>
      <c r="SQC60" s="613"/>
      <c r="SQD60" s="613"/>
      <c r="SQM60" s="613"/>
      <c r="SQN60" s="613"/>
      <c r="SQW60" s="613"/>
      <c r="SQX60" s="613"/>
      <c r="SRG60" s="613"/>
      <c r="SRH60" s="613"/>
      <c r="SRQ60" s="613"/>
      <c r="SRR60" s="613"/>
      <c r="SSA60" s="613"/>
      <c r="SSB60" s="613"/>
      <c r="SSK60" s="613"/>
      <c r="SSL60" s="613"/>
      <c r="SSU60" s="613"/>
      <c r="SSV60" s="613"/>
      <c r="STE60" s="613"/>
      <c r="STF60" s="613"/>
      <c r="STO60" s="613"/>
      <c r="STP60" s="613"/>
      <c r="STY60" s="613"/>
      <c r="STZ60" s="613"/>
      <c r="SUI60" s="613"/>
      <c r="SUJ60" s="613"/>
      <c r="SUS60" s="613"/>
      <c r="SUT60" s="613"/>
      <c r="SVC60" s="613"/>
      <c r="SVD60" s="613"/>
      <c r="SVM60" s="613"/>
      <c r="SVN60" s="613"/>
      <c r="SVW60" s="613"/>
      <c r="SVX60" s="613"/>
      <c r="SWG60" s="613"/>
      <c r="SWH60" s="613"/>
      <c r="SWQ60" s="613"/>
      <c r="SWR60" s="613"/>
      <c r="SXA60" s="613"/>
      <c r="SXB60" s="613"/>
      <c r="SXK60" s="613"/>
      <c r="SXL60" s="613"/>
      <c r="SXU60" s="613"/>
      <c r="SXV60" s="613"/>
      <c r="SYE60" s="613"/>
      <c r="SYF60" s="613"/>
      <c r="SYO60" s="613"/>
      <c r="SYP60" s="613"/>
      <c r="SYY60" s="613"/>
      <c r="SYZ60" s="613"/>
      <c r="SZI60" s="613"/>
      <c r="SZJ60" s="613"/>
      <c r="SZS60" s="613"/>
      <c r="SZT60" s="613"/>
      <c r="TAC60" s="613"/>
      <c r="TAD60" s="613"/>
      <c r="TAM60" s="613"/>
      <c r="TAN60" s="613"/>
      <c r="TAW60" s="613"/>
      <c r="TAX60" s="613"/>
      <c r="TBG60" s="613"/>
      <c r="TBH60" s="613"/>
      <c r="TBQ60" s="613"/>
      <c r="TBR60" s="613"/>
      <c r="TCA60" s="613"/>
      <c r="TCB60" s="613"/>
      <c r="TCK60" s="613"/>
      <c r="TCL60" s="613"/>
      <c r="TCU60" s="613"/>
      <c r="TCV60" s="613"/>
      <c r="TDE60" s="613"/>
      <c r="TDF60" s="613"/>
      <c r="TDO60" s="613"/>
      <c r="TDP60" s="613"/>
      <c r="TDY60" s="613"/>
      <c r="TDZ60" s="613"/>
      <c r="TEI60" s="613"/>
      <c r="TEJ60" s="613"/>
      <c r="TES60" s="613"/>
      <c r="TET60" s="613"/>
      <c r="TFC60" s="613"/>
      <c r="TFD60" s="613"/>
      <c r="TFM60" s="613"/>
      <c r="TFN60" s="613"/>
      <c r="TFW60" s="613"/>
      <c r="TFX60" s="613"/>
      <c r="TGG60" s="613"/>
      <c r="TGH60" s="613"/>
      <c r="TGQ60" s="613"/>
      <c r="TGR60" s="613"/>
      <c r="THA60" s="613"/>
      <c r="THB60" s="613"/>
      <c r="THK60" s="613"/>
      <c r="THL60" s="613"/>
      <c r="THU60" s="613"/>
      <c r="THV60" s="613"/>
      <c r="TIE60" s="613"/>
      <c r="TIF60" s="613"/>
      <c r="TIO60" s="613"/>
      <c r="TIP60" s="613"/>
      <c r="TIY60" s="613"/>
      <c r="TIZ60" s="613"/>
      <c r="TJI60" s="613"/>
      <c r="TJJ60" s="613"/>
      <c r="TJS60" s="613"/>
      <c r="TJT60" s="613"/>
      <c r="TKC60" s="613"/>
      <c r="TKD60" s="613"/>
      <c r="TKM60" s="613"/>
      <c r="TKN60" s="613"/>
      <c r="TKW60" s="613"/>
      <c r="TKX60" s="613"/>
      <c r="TLG60" s="613"/>
      <c r="TLH60" s="613"/>
      <c r="TLQ60" s="613"/>
      <c r="TLR60" s="613"/>
      <c r="TMA60" s="613"/>
      <c r="TMB60" s="613"/>
      <c r="TMK60" s="613"/>
      <c r="TML60" s="613"/>
      <c r="TMU60" s="613"/>
      <c r="TMV60" s="613"/>
      <c r="TNE60" s="613"/>
      <c r="TNF60" s="613"/>
      <c r="TNO60" s="613"/>
      <c r="TNP60" s="613"/>
      <c r="TNY60" s="613"/>
      <c r="TNZ60" s="613"/>
      <c r="TOI60" s="613"/>
      <c r="TOJ60" s="613"/>
      <c r="TOS60" s="613"/>
      <c r="TOT60" s="613"/>
      <c r="TPC60" s="613"/>
      <c r="TPD60" s="613"/>
      <c r="TPM60" s="613"/>
      <c r="TPN60" s="613"/>
      <c r="TPW60" s="613"/>
      <c r="TPX60" s="613"/>
      <c r="TQG60" s="613"/>
      <c r="TQH60" s="613"/>
      <c r="TQQ60" s="613"/>
      <c r="TQR60" s="613"/>
      <c r="TRA60" s="613"/>
      <c r="TRB60" s="613"/>
      <c r="TRK60" s="613"/>
      <c r="TRL60" s="613"/>
      <c r="TRU60" s="613"/>
      <c r="TRV60" s="613"/>
      <c r="TSE60" s="613"/>
      <c r="TSF60" s="613"/>
      <c r="TSO60" s="613"/>
      <c r="TSP60" s="613"/>
      <c r="TSY60" s="613"/>
      <c r="TSZ60" s="613"/>
      <c r="TTI60" s="613"/>
      <c r="TTJ60" s="613"/>
      <c r="TTS60" s="613"/>
      <c r="TTT60" s="613"/>
      <c r="TUC60" s="613"/>
      <c r="TUD60" s="613"/>
      <c r="TUM60" s="613"/>
      <c r="TUN60" s="613"/>
      <c r="TUW60" s="613"/>
      <c r="TUX60" s="613"/>
      <c r="TVG60" s="613"/>
      <c r="TVH60" s="613"/>
      <c r="TVQ60" s="613"/>
      <c r="TVR60" s="613"/>
      <c r="TWA60" s="613"/>
      <c r="TWB60" s="613"/>
      <c r="TWK60" s="613"/>
      <c r="TWL60" s="613"/>
      <c r="TWU60" s="613"/>
      <c r="TWV60" s="613"/>
      <c r="TXE60" s="613"/>
      <c r="TXF60" s="613"/>
      <c r="TXO60" s="613"/>
      <c r="TXP60" s="613"/>
      <c r="TXY60" s="613"/>
      <c r="TXZ60" s="613"/>
      <c r="TYI60" s="613"/>
      <c r="TYJ60" s="613"/>
      <c r="TYS60" s="613"/>
      <c r="TYT60" s="613"/>
      <c r="TZC60" s="613"/>
      <c r="TZD60" s="613"/>
      <c r="TZM60" s="613"/>
      <c r="TZN60" s="613"/>
      <c r="TZW60" s="613"/>
      <c r="TZX60" s="613"/>
      <c r="UAG60" s="613"/>
      <c r="UAH60" s="613"/>
      <c r="UAQ60" s="613"/>
      <c r="UAR60" s="613"/>
      <c r="UBA60" s="613"/>
      <c r="UBB60" s="613"/>
      <c r="UBK60" s="613"/>
      <c r="UBL60" s="613"/>
      <c r="UBU60" s="613"/>
      <c r="UBV60" s="613"/>
      <c r="UCE60" s="613"/>
      <c r="UCF60" s="613"/>
      <c r="UCO60" s="613"/>
      <c r="UCP60" s="613"/>
      <c r="UCY60" s="613"/>
      <c r="UCZ60" s="613"/>
      <c r="UDI60" s="613"/>
      <c r="UDJ60" s="613"/>
      <c r="UDS60" s="613"/>
      <c r="UDT60" s="613"/>
      <c r="UEC60" s="613"/>
      <c r="UED60" s="613"/>
      <c r="UEM60" s="613"/>
      <c r="UEN60" s="613"/>
      <c r="UEW60" s="613"/>
      <c r="UEX60" s="613"/>
      <c r="UFG60" s="613"/>
      <c r="UFH60" s="613"/>
      <c r="UFQ60" s="613"/>
      <c r="UFR60" s="613"/>
      <c r="UGA60" s="613"/>
      <c r="UGB60" s="613"/>
      <c r="UGK60" s="613"/>
      <c r="UGL60" s="613"/>
      <c r="UGU60" s="613"/>
      <c r="UGV60" s="613"/>
      <c r="UHE60" s="613"/>
      <c r="UHF60" s="613"/>
      <c r="UHO60" s="613"/>
      <c r="UHP60" s="613"/>
      <c r="UHY60" s="613"/>
      <c r="UHZ60" s="613"/>
      <c r="UII60" s="613"/>
      <c r="UIJ60" s="613"/>
      <c r="UIS60" s="613"/>
      <c r="UIT60" s="613"/>
      <c r="UJC60" s="613"/>
      <c r="UJD60" s="613"/>
      <c r="UJM60" s="613"/>
      <c r="UJN60" s="613"/>
      <c r="UJW60" s="613"/>
      <c r="UJX60" s="613"/>
      <c r="UKG60" s="613"/>
      <c r="UKH60" s="613"/>
      <c r="UKQ60" s="613"/>
      <c r="UKR60" s="613"/>
      <c r="ULA60" s="613"/>
      <c r="ULB60" s="613"/>
      <c r="ULK60" s="613"/>
      <c r="ULL60" s="613"/>
      <c r="ULU60" s="613"/>
      <c r="ULV60" s="613"/>
      <c r="UME60" s="613"/>
      <c r="UMF60" s="613"/>
      <c r="UMO60" s="613"/>
      <c r="UMP60" s="613"/>
      <c r="UMY60" s="613"/>
      <c r="UMZ60" s="613"/>
      <c r="UNI60" s="613"/>
      <c r="UNJ60" s="613"/>
      <c r="UNS60" s="613"/>
      <c r="UNT60" s="613"/>
      <c r="UOC60" s="613"/>
      <c r="UOD60" s="613"/>
      <c r="UOM60" s="613"/>
      <c r="UON60" s="613"/>
      <c r="UOW60" s="613"/>
      <c r="UOX60" s="613"/>
      <c r="UPG60" s="613"/>
      <c r="UPH60" s="613"/>
      <c r="UPQ60" s="613"/>
      <c r="UPR60" s="613"/>
      <c r="UQA60" s="613"/>
      <c r="UQB60" s="613"/>
      <c r="UQK60" s="613"/>
      <c r="UQL60" s="613"/>
      <c r="UQU60" s="613"/>
      <c r="UQV60" s="613"/>
      <c r="URE60" s="613"/>
      <c r="URF60" s="613"/>
      <c r="URO60" s="613"/>
      <c r="URP60" s="613"/>
      <c r="URY60" s="613"/>
      <c r="URZ60" s="613"/>
      <c r="USI60" s="613"/>
      <c r="USJ60" s="613"/>
      <c r="USS60" s="613"/>
      <c r="UST60" s="613"/>
      <c r="UTC60" s="613"/>
      <c r="UTD60" s="613"/>
      <c r="UTM60" s="613"/>
      <c r="UTN60" s="613"/>
      <c r="UTW60" s="613"/>
      <c r="UTX60" s="613"/>
      <c r="UUG60" s="613"/>
      <c r="UUH60" s="613"/>
      <c r="UUQ60" s="613"/>
      <c r="UUR60" s="613"/>
      <c r="UVA60" s="613"/>
      <c r="UVB60" s="613"/>
      <c r="UVK60" s="613"/>
      <c r="UVL60" s="613"/>
      <c r="UVU60" s="613"/>
      <c r="UVV60" s="613"/>
      <c r="UWE60" s="613"/>
      <c r="UWF60" s="613"/>
      <c r="UWO60" s="613"/>
      <c r="UWP60" s="613"/>
      <c r="UWY60" s="613"/>
      <c r="UWZ60" s="613"/>
      <c r="UXI60" s="613"/>
      <c r="UXJ60" s="613"/>
      <c r="UXS60" s="613"/>
      <c r="UXT60" s="613"/>
      <c r="UYC60" s="613"/>
      <c r="UYD60" s="613"/>
      <c r="UYM60" s="613"/>
      <c r="UYN60" s="613"/>
      <c r="UYW60" s="613"/>
      <c r="UYX60" s="613"/>
      <c r="UZG60" s="613"/>
      <c r="UZH60" s="613"/>
      <c r="UZQ60" s="613"/>
      <c r="UZR60" s="613"/>
      <c r="VAA60" s="613"/>
      <c r="VAB60" s="613"/>
      <c r="VAK60" s="613"/>
      <c r="VAL60" s="613"/>
      <c r="VAU60" s="613"/>
      <c r="VAV60" s="613"/>
      <c r="VBE60" s="613"/>
      <c r="VBF60" s="613"/>
      <c r="VBO60" s="613"/>
      <c r="VBP60" s="613"/>
      <c r="VBY60" s="613"/>
      <c r="VBZ60" s="613"/>
      <c r="VCI60" s="613"/>
      <c r="VCJ60" s="613"/>
      <c r="VCS60" s="613"/>
      <c r="VCT60" s="613"/>
      <c r="VDC60" s="613"/>
      <c r="VDD60" s="613"/>
      <c r="VDM60" s="613"/>
      <c r="VDN60" s="613"/>
      <c r="VDW60" s="613"/>
      <c r="VDX60" s="613"/>
      <c r="VEG60" s="613"/>
      <c r="VEH60" s="613"/>
      <c r="VEQ60" s="613"/>
      <c r="VER60" s="613"/>
      <c r="VFA60" s="613"/>
      <c r="VFB60" s="613"/>
      <c r="VFK60" s="613"/>
      <c r="VFL60" s="613"/>
      <c r="VFU60" s="613"/>
      <c r="VFV60" s="613"/>
      <c r="VGE60" s="613"/>
      <c r="VGF60" s="613"/>
      <c r="VGO60" s="613"/>
      <c r="VGP60" s="613"/>
      <c r="VGY60" s="613"/>
      <c r="VGZ60" s="613"/>
      <c r="VHI60" s="613"/>
      <c r="VHJ60" s="613"/>
      <c r="VHS60" s="613"/>
      <c r="VHT60" s="613"/>
      <c r="VIC60" s="613"/>
      <c r="VID60" s="613"/>
      <c r="VIM60" s="613"/>
      <c r="VIN60" s="613"/>
      <c r="VIW60" s="613"/>
      <c r="VIX60" s="613"/>
      <c r="VJG60" s="613"/>
      <c r="VJH60" s="613"/>
      <c r="VJQ60" s="613"/>
      <c r="VJR60" s="613"/>
      <c r="VKA60" s="613"/>
      <c r="VKB60" s="613"/>
      <c r="VKK60" s="613"/>
      <c r="VKL60" s="613"/>
      <c r="VKU60" s="613"/>
      <c r="VKV60" s="613"/>
      <c r="VLE60" s="613"/>
      <c r="VLF60" s="613"/>
      <c r="VLO60" s="613"/>
      <c r="VLP60" s="613"/>
      <c r="VLY60" s="613"/>
      <c r="VLZ60" s="613"/>
      <c r="VMI60" s="613"/>
      <c r="VMJ60" s="613"/>
      <c r="VMS60" s="613"/>
      <c r="VMT60" s="613"/>
      <c r="VNC60" s="613"/>
      <c r="VND60" s="613"/>
      <c r="VNM60" s="613"/>
      <c r="VNN60" s="613"/>
      <c r="VNW60" s="613"/>
      <c r="VNX60" s="613"/>
      <c r="VOG60" s="613"/>
      <c r="VOH60" s="613"/>
      <c r="VOQ60" s="613"/>
      <c r="VOR60" s="613"/>
      <c r="VPA60" s="613"/>
      <c r="VPB60" s="613"/>
      <c r="VPK60" s="613"/>
      <c r="VPL60" s="613"/>
      <c r="VPU60" s="613"/>
      <c r="VPV60" s="613"/>
      <c r="VQE60" s="613"/>
      <c r="VQF60" s="613"/>
      <c r="VQO60" s="613"/>
      <c r="VQP60" s="613"/>
      <c r="VQY60" s="613"/>
      <c r="VQZ60" s="613"/>
      <c r="VRI60" s="613"/>
      <c r="VRJ60" s="613"/>
      <c r="VRS60" s="613"/>
      <c r="VRT60" s="613"/>
      <c r="VSC60" s="613"/>
      <c r="VSD60" s="613"/>
      <c r="VSM60" s="613"/>
      <c r="VSN60" s="613"/>
      <c r="VSW60" s="613"/>
      <c r="VSX60" s="613"/>
      <c r="VTG60" s="613"/>
      <c r="VTH60" s="613"/>
      <c r="VTQ60" s="613"/>
      <c r="VTR60" s="613"/>
      <c r="VUA60" s="613"/>
      <c r="VUB60" s="613"/>
      <c r="VUK60" s="613"/>
      <c r="VUL60" s="613"/>
      <c r="VUU60" s="613"/>
      <c r="VUV60" s="613"/>
      <c r="VVE60" s="613"/>
      <c r="VVF60" s="613"/>
      <c r="VVO60" s="613"/>
      <c r="VVP60" s="613"/>
      <c r="VVY60" s="613"/>
      <c r="VVZ60" s="613"/>
      <c r="VWI60" s="613"/>
      <c r="VWJ60" s="613"/>
      <c r="VWS60" s="613"/>
      <c r="VWT60" s="613"/>
      <c r="VXC60" s="613"/>
      <c r="VXD60" s="613"/>
      <c r="VXM60" s="613"/>
      <c r="VXN60" s="613"/>
      <c r="VXW60" s="613"/>
      <c r="VXX60" s="613"/>
      <c r="VYG60" s="613"/>
      <c r="VYH60" s="613"/>
      <c r="VYQ60" s="613"/>
      <c r="VYR60" s="613"/>
      <c r="VZA60" s="613"/>
      <c r="VZB60" s="613"/>
      <c r="VZK60" s="613"/>
      <c r="VZL60" s="613"/>
      <c r="VZU60" s="613"/>
      <c r="VZV60" s="613"/>
      <c r="WAE60" s="613"/>
      <c r="WAF60" s="613"/>
      <c r="WAO60" s="613"/>
      <c r="WAP60" s="613"/>
      <c r="WAY60" s="613"/>
      <c r="WAZ60" s="613"/>
      <c r="WBI60" s="613"/>
      <c r="WBJ60" s="613"/>
      <c r="WBS60" s="613"/>
      <c r="WBT60" s="613"/>
      <c r="WCC60" s="613"/>
      <c r="WCD60" s="613"/>
      <c r="WCM60" s="613"/>
      <c r="WCN60" s="613"/>
      <c r="WCW60" s="613"/>
      <c r="WCX60" s="613"/>
      <c r="WDG60" s="613"/>
      <c r="WDH60" s="613"/>
      <c r="WDQ60" s="613"/>
      <c r="WDR60" s="613"/>
      <c r="WEA60" s="613"/>
      <c r="WEB60" s="613"/>
      <c r="WEK60" s="613"/>
      <c r="WEL60" s="613"/>
      <c r="WEU60" s="613"/>
      <c r="WEV60" s="613"/>
      <c r="WFE60" s="613"/>
      <c r="WFF60" s="613"/>
      <c r="WFO60" s="613"/>
      <c r="WFP60" s="613"/>
      <c r="WFY60" s="613"/>
      <c r="WFZ60" s="613"/>
      <c r="WGI60" s="613"/>
      <c r="WGJ60" s="613"/>
      <c r="WGS60" s="613"/>
      <c r="WGT60" s="613"/>
      <c r="WHC60" s="613"/>
      <c r="WHD60" s="613"/>
      <c r="WHM60" s="613"/>
      <c r="WHN60" s="613"/>
      <c r="WHW60" s="613"/>
      <c r="WHX60" s="613"/>
      <c r="WIG60" s="613"/>
      <c r="WIH60" s="613"/>
      <c r="WIQ60" s="613"/>
      <c r="WIR60" s="613"/>
      <c r="WJA60" s="613"/>
      <c r="WJB60" s="613"/>
      <c r="WJK60" s="613"/>
      <c r="WJL60" s="613"/>
      <c r="WJU60" s="613"/>
      <c r="WJV60" s="613"/>
      <c r="WKE60" s="613"/>
      <c r="WKF60" s="613"/>
      <c r="WKO60" s="613"/>
      <c r="WKP60" s="613"/>
      <c r="WKY60" s="613"/>
      <c r="WKZ60" s="613"/>
      <c r="WLI60" s="613"/>
      <c r="WLJ60" s="613"/>
      <c r="WLS60" s="613"/>
      <c r="WLT60" s="613"/>
      <c r="WMC60" s="613"/>
      <c r="WMD60" s="613"/>
      <c r="WMM60" s="613"/>
      <c r="WMN60" s="613"/>
      <c r="WMW60" s="613"/>
      <c r="WMX60" s="613"/>
      <c r="WNG60" s="613"/>
      <c r="WNH60" s="613"/>
      <c r="WNQ60" s="613"/>
      <c r="WNR60" s="613"/>
      <c r="WOA60" s="613"/>
      <c r="WOB60" s="613"/>
      <c r="WOK60" s="613"/>
      <c r="WOL60" s="613"/>
      <c r="WOU60" s="613"/>
      <c r="WOV60" s="613"/>
      <c r="WPE60" s="613"/>
      <c r="WPF60" s="613"/>
      <c r="WPO60" s="613"/>
      <c r="WPP60" s="613"/>
      <c r="WPY60" s="613"/>
      <c r="WPZ60" s="613"/>
      <c r="WQI60" s="613"/>
      <c r="WQJ60" s="613"/>
      <c r="WQS60" s="613"/>
      <c r="WQT60" s="613"/>
      <c r="WRC60" s="613"/>
      <c r="WRD60" s="613"/>
      <c r="WRM60" s="613"/>
      <c r="WRN60" s="613"/>
      <c r="WRW60" s="613"/>
      <c r="WRX60" s="613"/>
      <c r="WSG60" s="613"/>
      <c r="WSH60" s="613"/>
      <c r="WSQ60" s="613"/>
      <c r="WSR60" s="613"/>
      <c r="WTA60" s="613"/>
      <c r="WTB60" s="613"/>
      <c r="WTK60" s="613"/>
      <c r="WTL60" s="613"/>
      <c r="WTU60" s="613"/>
      <c r="WTV60" s="613"/>
      <c r="WUE60" s="613"/>
      <c r="WUF60" s="613"/>
      <c r="WUO60" s="613"/>
      <c r="WUP60" s="613"/>
      <c r="WUY60" s="613"/>
      <c r="WUZ60" s="613"/>
      <c r="WVI60" s="613"/>
      <c r="WVJ60" s="613"/>
      <c r="WVS60" s="613"/>
      <c r="WVT60" s="613"/>
      <c r="WWC60" s="613"/>
      <c r="WWD60" s="613"/>
      <c r="WWM60" s="613"/>
      <c r="WWN60" s="613"/>
      <c r="WWW60" s="613"/>
      <c r="WWX60" s="613"/>
      <c r="WXG60" s="613"/>
      <c r="WXH60" s="613"/>
      <c r="WXQ60" s="613"/>
      <c r="WXR60" s="613"/>
      <c r="WYA60" s="613"/>
      <c r="WYB60" s="613"/>
      <c r="WYK60" s="613"/>
      <c r="WYL60" s="613"/>
      <c r="WYU60" s="613"/>
      <c r="WYV60" s="613"/>
      <c r="WZE60" s="613"/>
      <c r="WZF60" s="613"/>
      <c r="WZO60" s="613"/>
      <c r="WZP60" s="613"/>
      <c r="WZY60" s="613"/>
      <c r="WZZ60" s="613"/>
      <c r="XAI60" s="613"/>
      <c r="XAJ60" s="613"/>
      <c r="XAS60" s="613"/>
      <c r="XAT60" s="613"/>
      <c r="XBC60" s="613"/>
      <c r="XBD60" s="613"/>
      <c r="XBM60" s="613"/>
      <c r="XBN60" s="613"/>
      <c r="XBW60" s="613"/>
      <c r="XBX60" s="613"/>
      <c r="XCG60" s="613"/>
      <c r="XCH60" s="613"/>
      <c r="XCQ60" s="613"/>
      <c r="XCR60" s="613"/>
      <c r="XDA60" s="613"/>
      <c r="XDB60" s="613"/>
      <c r="XDK60" s="613"/>
      <c r="XDL60" s="613"/>
      <c r="XDU60" s="613"/>
      <c r="XDV60" s="613"/>
      <c r="XEE60" s="613"/>
      <c r="XEF60" s="613"/>
      <c r="XEO60" s="613"/>
      <c r="XEP60" s="613"/>
      <c r="XEY60" s="613"/>
      <c r="XEZ60" s="613"/>
    </row>
    <row r="61" spans="1:1020 1029:2040 2049:3070 3079:4090 4099:5120 5129:6140 6149:7160 7169:8190 8199:9210 9219:10240 10249:11260 11269:12280 12289:13310 13319:14330 14339:15360 15369:16380" ht="56.25" customHeight="1" thickBot="1" x14ac:dyDescent="0.25">
      <c r="A61" s="1447" t="s">
        <v>4</v>
      </c>
      <c r="B61" s="1449" t="s">
        <v>312</v>
      </c>
      <c r="C61" s="1451" t="s">
        <v>267</v>
      </c>
      <c r="D61" s="1452"/>
      <c r="E61" s="1453" t="s">
        <v>383</v>
      </c>
      <c r="F61" s="1473" t="s">
        <v>279</v>
      </c>
      <c r="G61" s="1469" t="s">
        <v>335</v>
      </c>
      <c r="H61" s="1470"/>
      <c r="I61" s="1471"/>
      <c r="J61" s="773" t="s">
        <v>59</v>
      </c>
    </row>
    <row r="62" spans="1:1020 1029:2040 2049:3070 3079:4090 4099:5120 5129:6140 6149:7160 7169:8190 8199:9210 9219:10240 10249:11260 11269:12280 12289:13310 13319:14330 14339:15360 15369:16380" ht="56.25" customHeight="1" thickBot="1" x14ac:dyDescent="0.25">
      <c r="A62" s="1448"/>
      <c r="B62" s="1450"/>
      <c r="C62" s="773" t="s">
        <v>270</v>
      </c>
      <c r="D62" s="773" t="s">
        <v>278</v>
      </c>
      <c r="E62" s="1454"/>
      <c r="F62" s="1474"/>
      <c r="G62" s="616" t="s">
        <v>359</v>
      </c>
      <c r="H62" s="616" t="s">
        <v>309</v>
      </c>
      <c r="I62" s="616" t="s">
        <v>9</v>
      </c>
      <c r="J62" s="773" t="s">
        <v>60</v>
      </c>
    </row>
    <row r="63" spans="1:1020 1029:2040 2049:3070 3079:4090 4099:5120 5129:6140 6149:7160 7169:8190 8199:9210 9219:10240 10249:11260 11269:12280 12289:13310 13319:14330 14339:15360 15369:16380" ht="27.95" customHeight="1" x14ac:dyDescent="0.2">
      <c r="A63" s="1029">
        <v>1</v>
      </c>
      <c r="B63" s="774" t="e">
        <f>'1 g &amp;'!$I$8</f>
        <v>#N/A</v>
      </c>
      <c r="C63" s="1047" t="str">
        <f>'DATOS &amp;'!B37</f>
        <v>1 g</v>
      </c>
      <c r="D63" s="771" t="e">
        <f>'1 g &amp;'!$F$74</f>
        <v>#N/A</v>
      </c>
      <c r="E63" s="1032">
        <f>'DATOS &amp;'!W133</f>
        <v>0.33</v>
      </c>
      <c r="F63" s="1040">
        <f>'DATOS &amp;'!X133</f>
        <v>1</v>
      </c>
      <c r="G63" s="739" t="e">
        <f>'1 g &amp;'!$C$50</f>
        <v>#DIV/0!</v>
      </c>
      <c r="H63" s="739" t="e">
        <f>'1 g &amp;'!$D$50</f>
        <v>#DIV/0!</v>
      </c>
      <c r="I63" s="739" t="e">
        <f>'1 g &amp;'!$E$50</f>
        <v>#DIV/0!</v>
      </c>
      <c r="J63" s="740" t="e">
        <f>IF(ABS(D63)+E63&lt;=F63,"SI","NO")</f>
        <v>#N/A</v>
      </c>
    </row>
    <row r="64" spans="1:1020 1029:2040 2049:3070 3079:4090 4099:5120 5129:6140 6149:7160 7169:8190 8199:9210 9219:10240 10249:11260 11269:12280 12289:13310 13319:14330 14339:15360 15369:16380" ht="27.95" customHeight="1" x14ac:dyDescent="0.2">
      <c r="A64" s="1030">
        <v>2</v>
      </c>
      <c r="B64" s="775" t="e">
        <f>'2 g &amp;'!$I$8</f>
        <v>#N/A</v>
      </c>
      <c r="C64" s="1048" t="str">
        <f>'DATOS &amp;'!B38</f>
        <v>2 g</v>
      </c>
      <c r="D64" s="772" t="e">
        <f>'2 g &amp;'!$F$74</f>
        <v>#N/A</v>
      </c>
      <c r="E64" s="1033">
        <f>'DATOS &amp;'!W134</f>
        <v>0.4</v>
      </c>
      <c r="F64" s="1041">
        <f>'DATOS &amp;'!X134</f>
        <v>1.2</v>
      </c>
      <c r="G64" s="625" t="e">
        <f>'2 g &amp;'!$C$50</f>
        <v>#DIV/0!</v>
      </c>
      <c r="H64" s="625" t="e">
        <f>'2 g &amp;'!$D$50</f>
        <v>#DIV/0!</v>
      </c>
      <c r="I64" s="625" t="e">
        <f>'2 g &amp;'!$E$50</f>
        <v>#DIV/0!</v>
      </c>
      <c r="J64" s="741" t="e">
        <f t="shared" ref="J64:J82" si="0">IF(ABS(D64)+E64&lt;=F64,"SI","NO")</f>
        <v>#N/A</v>
      </c>
    </row>
    <row r="65" spans="1:10" ht="27.95" customHeight="1" x14ac:dyDescent="0.2">
      <c r="A65" s="1030">
        <v>3</v>
      </c>
      <c r="B65" s="775" t="e">
        <f>'2 g + &amp;'!$I$8</f>
        <v>#N/A</v>
      </c>
      <c r="C65" s="1048" t="str">
        <f>'DATOS &amp;'!B38</f>
        <v>2 g</v>
      </c>
      <c r="D65" s="772" t="e">
        <f>'2 g + &amp;'!$F$74</f>
        <v>#N/A</v>
      </c>
      <c r="E65" s="1033">
        <f>'DATOS &amp;'!W135</f>
        <v>0.4</v>
      </c>
      <c r="F65" s="1041">
        <f>'DATOS &amp;'!X135</f>
        <v>1.2</v>
      </c>
      <c r="G65" s="625" t="e">
        <f>'2 g + &amp;'!$C$50</f>
        <v>#DIV/0!</v>
      </c>
      <c r="H65" s="625" t="e">
        <f>'2 g + &amp;'!$D$50</f>
        <v>#DIV/0!</v>
      </c>
      <c r="I65" s="625" t="e">
        <f>'2 g + &amp;'!$E$50</f>
        <v>#DIV/0!</v>
      </c>
      <c r="J65" s="741" t="e">
        <f t="shared" si="0"/>
        <v>#N/A</v>
      </c>
    </row>
    <row r="66" spans="1:10" ht="27.95" customHeight="1" x14ac:dyDescent="0.2">
      <c r="A66" s="1030">
        <v>4</v>
      </c>
      <c r="B66" s="775" t="e">
        <f>'5 g &amp;'!$I$8</f>
        <v>#N/A</v>
      </c>
      <c r="C66" s="1048" t="str">
        <f>'DATOS &amp;'!B40</f>
        <v xml:space="preserve">5 g </v>
      </c>
      <c r="D66" s="772" t="e">
        <f>'5 g &amp;'!$F$74</f>
        <v>#N/A</v>
      </c>
      <c r="E66" s="1033">
        <f>'DATOS &amp;'!W136</f>
        <v>0.53</v>
      </c>
      <c r="F66" s="1041">
        <f>'DATOS &amp;'!X136</f>
        <v>1.6</v>
      </c>
      <c r="G66" s="625" t="e">
        <f>'5 g &amp;'!$C$50</f>
        <v>#DIV/0!</v>
      </c>
      <c r="H66" s="625" t="e">
        <f>'5 g &amp;'!$D$50</f>
        <v>#DIV/0!</v>
      </c>
      <c r="I66" s="625" t="e">
        <f>'5 g &amp;'!$E$50</f>
        <v>#DIV/0!</v>
      </c>
      <c r="J66" s="741" t="e">
        <f t="shared" si="0"/>
        <v>#N/A</v>
      </c>
    </row>
    <row r="67" spans="1:10" s="626" customFormat="1" ht="27.95" customHeight="1" x14ac:dyDescent="0.2">
      <c r="A67" s="1030">
        <v>5</v>
      </c>
      <c r="B67" s="775" t="e">
        <f>'10 g &amp;'!$I$8</f>
        <v>#N/A</v>
      </c>
      <c r="C67" s="1048" t="str">
        <f>'DATOS &amp;'!B41</f>
        <v>10 g</v>
      </c>
      <c r="D67" s="772" t="e">
        <f>'10 g &amp;'!$F$74</f>
        <v>#N/A</v>
      </c>
      <c r="E67" s="1033">
        <f>'DATOS &amp;'!W137</f>
        <v>0.67</v>
      </c>
      <c r="F67" s="1041">
        <f>'DATOS &amp;'!X137</f>
        <v>2</v>
      </c>
      <c r="G67" s="625" t="e">
        <f>'10 g &amp;'!$C$50</f>
        <v>#DIV/0!</v>
      </c>
      <c r="H67" s="625" t="e">
        <f>'10 g &amp;'!$D$50</f>
        <v>#DIV/0!</v>
      </c>
      <c r="I67" s="625" t="e">
        <f>'10 g &amp;'!$E$50</f>
        <v>#DIV/0!</v>
      </c>
      <c r="J67" s="741" t="e">
        <f t="shared" si="0"/>
        <v>#N/A</v>
      </c>
    </row>
    <row r="68" spans="1:10" ht="27.95" customHeight="1" x14ac:dyDescent="0.2">
      <c r="A68" s="1030">
        <v>6</v>
      </c>
      <c r="B68" s="775" t="e">
        <f>'20 g &amp;'!$I$8</f>
        <v>#N/A</v>
      </c>
      <c r="C68" s="1048" t="str">
        <f>'DATOS &amp;'!B42</f>
        <v>20 g</v>
      </c>
      <c r="D68" s="772" t="e">
        <f>'20 g &amp;'!$F$74</f>
        <v>#N/A</v>
      </c>
      <c r="E68" s="1033">
        <f>'DATOS &amp;'!W138</f>
        <v>0.83</v>
      </c>
      <c r="F68" s="1041">
        <f>'DATOS &amp;'!X138</f>
        <v>2.5</v>
      </c>
      <c r="G68" s="625" t="e">
        <f>'20 g &amp;'!$C$50</f>
        <v>#DIV/0!</v>
      </c>
      <c r="H68" s="625" t="e">
        <f>'20 g &amp;'!$D$50</f>
        <v>#DIV/0!</v>
      </c>
      <c r="I68" s="625" t="e">
        <f>'20 g &amp;'!$E$50</f>
        <v>#DIV/0!</v>
      </c>
      <c r="J68" s="741" t="e">
        <f t="shared" si="0"/>
        <v>#N/A</v>
      </c>
    </row>
    <row r="69" spans="1:10" ht="27.95" customHeight="1" x14ac:dyDescent="0.2">
      <c r="A69" s="1030">
        <v>7</v>
      </c>
      <c r="B69" s="775" t="e">
        <f>'20 g + &amp;'!$I$8</f>
        <v>#N/A</v>
      </c>
      <c r="C69" s="1048" t="str">
        <f>'DATOS &amp;'!B42</f>
        <v>20 g</v>
      </c>
      <c r="D69" s="772" t="e">
        <f>'20 g + &amp;'!F74</f>
        <v>#N/A</v>
      </c>
      <c r="E69" s="1033">
        <f>'DATOS &amp;'!W139</f>
        <v>0.83</v>
      </c>
      <c r="F69" s="1041">
        <f>'DATOS &amp;'!X139</f>
        <v>2.5</v>
      </c>
      <c r="G69" s="625" t="e">
        <f>'20 g + &amp;'!$C$50</f>
        <v>#DIV/0!</v>
      </c>
      <c r="H69" s="625" t="e">
        <f>'20 g + &amp;'!$D$50</f>
        <v>#DIV/0!</v>
      </c>
      <c r="I69" s="625" t="e">
        <f>'20 g + &amp;'!$E$50</f>
        <v>#DIV/0!</v>
      </c>
      <c r="J69" s="741" t="e">
        <f t="shared" si="0"/>
        <v>#N/A</v>
      </c>
    </row>
    <row r="70" spans="1:10" ht="27.95" customHeight="1" x14ac:dyDescent="0.2">
      <c r="A70" s="1030">
        <v>8</v>
      </c>
      <c r="B70" s="775" t="e">
        <f>'50 g &amp;'!$I$8</f>
        <v>#N/A</v>
      </c>
      <c r="C70" s="1048" t="str">
        <f>'DATOS &amp;'!B44</f>
        <v>50 g</v>
      </c>
      <c r="D70" s="624" t="e">
        <f>'50 g &amp;'!$F$74</f>
        <v>#N/A</v>
      </c>
      <c r="E70" s="1034">
        <f>'DATOS &amp;'!W140</f>
        <v>1</v>
      </c>
      <c r="F70" s="1041">
        <f>'DATOS &amp;'!X140</f>
        <v>3</v>
      </c>
      <c r="G70" s="625" t="e">
        <f>'50 g &amp;'!$C$50</f>
        <v>#DIV/0!</v>
      </c>
      <c r="H70" s="625" t="e">
        <f>'50 g &amp;'!$D$50</f>
        <v>#DIV/0!</v>
      </c>
      <c r="I70" s="625" t="e">
        <f>'50 g &amp;'!$E$50</f>
        <v>#DIV/0!</v>
      </c>
      <c r="J70" s="741" t="e">
        <f t="shared" si="0"/>
        <v>#N/A</v>
      </c>
    </row>
    <row r="71" spans="1:10" ht="27.95" customHeight="1" x14ac:dyDescent="0.2">
      <c r="A71" s="1030">
        <v>9</v>
      </c>
      <c r="B71" s="775" t="e">
        <f>'100 g &amp;'!$I$8</f>
        <v>#N/A</v>
      </c>
      <c r="C71" s="1048" t="str">
        <f>'DATOS &amp;'!B45</f>
        <v>100 g</v>
      </c>
      <c r="D71" s="624" t="e">
        <f>'100 g &amp;'!$F$74</f>
        <v>#N/A</v>
      </c>
      <c r="E71" s="1034">
        <f>'DATOS &amp;'!W141</f>
        <v>1.7</v>
      </c>
      <c r="F71" s="1041">
        <f>'DATOS &amp;'!X141</f>
        <v>5</v>
      </c>
      <c r="G71" s="625" t="e">
        <f>'100 g &amp;'!$C$50</f>
        <v>#DIV/0!</v>
      </c>
      <c r="H71" s="625" t="e">
        <f>'100 g &amp;'!$D$50</f>
        <v>#DIV/0!</v>
      </c>
      <c r="I71" s="625" t="e">
        <f>'100 g &amp;'!$E$50</f>
        <v>#DIV/0!</v>
      </c>
      <c r="J71" s="741" t="e">
        <f t="shared" si="0"/>
        <v>#N/A</v>
      </c>
    </row>
    <row r="72" spans="1:10" ht="27.95" customHeight="1" x14ac:dyDescent="0.2">
      <c r="A72" s="1030">
        <v>10</v>
      </c>
      <c r="B72" s="775" t="e">
        <f>'200 g &amp;'!$I$8</f>
        <v>#N/A</v>
      </c>
      <c r="C72" s="1048" t="str">
        <f>'DATOS &amp;'!B46</f>
        <v>200 g</v>
      </c>
      <c r="D72" s="624" t="e">
        <f>'200 g &amp;'!$F$74</f>
        <v>#N/A</v>
      </c>
      <c r="E72" s="1034">
        <f>'DATOS &amp;'!W142</f>
        <v>3.3</v>
      </c>
      <c r="F72" s="1042">
        <f>'DATOS &amp;'!X142</f>
        <v>10</v>
      </c>
      <c r="G72" s="625" t="e">
        <f>'200 g &amp;'!$C$50</f>
        <v>#DIV/0!</v>
      </c>
      <c r="H72" s="625" t="e">
        <f>'200 g &amp;'!$D$50</f>
        <v>#DIV/0!</v>
      </c>
      <c r="I72" s="625" t="e">
        <f>'200 g &amp;'!$E$50</f>
        <v>#DIV/0!</v>
      </c>
      <c r="J72" s="741" t="e">
        <f t="shared" si="0"/>
        <v>#N/A</v>
      </c>
    </row>
    <row r="73" spans="1:10" ht="27.95" customHeight="1" x14ac:dyDescent="0.2">
      <c r="A73" s="1030">
        <v>11</v>
      </c>
      <c r="B73" s="775" t="e">
        <f>'200 g + &amp;'!$I$8</f>
        <v>#N/A</v>
      </c>
      <c r="C73" s="1048" t="str">
        <f>'DATOS &amp;'!B46</f>
        <v>200 g</v>
      </c>
      <c r="D73" s="624" t="e">
        <f>'200 g + &amp;'!F74</f>
        <v>#N/A</v>
      </c>
      <c r="E73" s="1034">
        <f>'DATOS &amp;'!W143</f>
        <v>3.3</v>
      </c>
      <c r="F73" s="1042">
        <f>'DATOS &amp;'!X143</f>
        <v>10</v>
      </c>
      <c r="G73" s="625" t="e">
        <f>'200 g + &amp;'!$C$50</f>
        <v>#DIV/0!</v>
      </c>
      <c r="H73" s="625" t="e">
        <f>'200 g + &amp;'!$D$50</f>
        <v>#DIV/0!</v>
      </c>
      <c r="I73" s="625" t="e">
        <f>'200 g + &amp;'!$E$50</f>
        <v>#DIV/0!</v>
      </c>
      <c r="J73" s="741" t="e">
        <f t="shared" si="0"/>
        <v>#N/A</v>
      </c>
    </row>
    <row r="74" spans="1:10" ht="27.95" customHeight="1" x14ac:dyDescent="0.2">
      <c r="A74" s="1030">
        <v>12</v>
      </c>
      <c r="B74" s="775" t="e">
        <f>'500 g &amp;'!$I$8</f>
        <v>#N/A</v>
      </c>
      <c r="C74" s="1048" t="str">
        <f>'DATOS &amp;'!B48</f>
        <v>500 g</v>
      </c>
      <c r="D74" s="624" t="e">
        <f>'500 g &amp;'!$F$74</f>
        <v>#N/A</v>
      </c>
      <c r="E74" s="1034">
        <f>'DATOS &amp;'!W144</f>
        <v>8.3000000000000007</v>
      </c>
      <c r="F74" s="1042">
        <f>'DATOS &amp;'!X144</f>
        <v>25</v>
      </c>
      <c r="G74" s="625" t="e">
        <f>'500 g &amp;'!$C$50</f>
        <v>#DIV/0!</v>
      </c>
      <c r="H74" s="625" t="e">
        <f>'500 g &amp;'!$D$50</f>
        <v>#DIV/0!</v>
      </c>
      <c r="I74" s="625" t="e">
        <f>'500 g &amp;'!$E$50</f>
        <v>#DIV/0!</v>
      </c>
      <c r="J74" s="741" t="e">
        <f t="shared" si="0"/>
        <v>#N/A</v>
      </c>
    </row>
    <row r="75" spans="1:10" ht="27.95" customHeight="1" x14ac:dyDescent="0.2">
      <c r="A75" s="1030">
        <v>13</v>
      </c>
      <c r="B75" s="775" t="e">
        <f>'1 kg &amp;'!$I$8</f>
        <v>#N/A</v>
      </c>
      <c r="C75" s="1048" t="str">
        <f>'DATOS &amp;'!B49</f>
        <v>1 kg</v>
      </c>
      <c r="D75" s="627" t="e">
        <f>'1 kg &amp;'!$F$74</f>
        <v>#N/A</v>
      </c>
      <c r="E75" s="1035">
        <f>'DATOS &amp;'!W145</f>
        <v>17</v>
      </c>
      <c r="F75" s="1042">
        <f>'DATOS &amp;'!X145</f>
        <v>50</v>
      </c>
      <c r="G75" s="625" t="e">
        <f>'1 kg &amp;'!$C$50</f>
        <v>#DIV/0!</v>
      </c>
      <c r="H75" s="625" t="e">
        <f>'1 kg &amp;'!$D$50</f>
        <v>#DIV/0!</v>
      </c>
      <c r="I75" s="625" t="e">
        <f>'1 kg &amp;'!$E$50</f>
        <v>#DIV/0!</v>
      </c>
      <c r="J75" s="741" t="e">
        <f t="shared" si="0"/>
        <v>#N/A</v>
      </c>
    </row>
    <row r="76" spans="1:10" ht="27.95" customHeight="1" x14ac:dyDescent="0.2">
      <c r="A76" s="1030">
        <v>14</v>
      </c>
      <c r="B76" s="775" t="e">
        <f>'2 kg &amp;'!$I$8</f>
        <v>#N/A</v>
      </c>
      <c r="C76" s="1048" t="str">
        <f>'DATOS &amp;'!B50</f>
        <v>2 kg</v>
      </c>
      <c r="D76" s="627" t="e">
        <f>'2 kg &amp;'!$F$74</f>
        <v>#N/A</v>
      </c>
      <c r="E76" s="1035">
        <f>'DATOS &amp;'!W146</f>
        <v>33</v>
      </c>
      <c r="F76" s="1042">
        <f>'DATOS &amp;'!X146</f>
        <v>100</v>
      </c>
      <c r="G76" s="625" t="e">
        <f>'2 kg &amp;'!$C$50</f>
        <v>#DIV/0!</v>
      </c>
      <c r="H76" s="625" t="e">
        <f>'2 kg &amp;'!$D$50</f>
        <v>#DIV/0!</v>
      </c>
      <c r="I76" s="625" t="e">
        <f>'2 kg &amp;'!$E$50</f>
        <v>#DIV/0!</v>
      </c>
      <c r="J76" s="741" t="e">
        <f t="shared" si="0"/>
        <v>#N/A</v>
      </c>
    </row>
    <row r="77" spans="1:10" ht="27.95" customHeight="1" x14ac:dyDescent="0.2">
      <c r="A77" s="1030">
        <v>15</v>
      </c>
      <c r="B77" s="775" t="e">
        <f>'2 kg + &amp;'!$I$8</f>
        <v>#N/A</v>
      </c>
      <c r="C77" s="1048" t="str">
        <f>'DATOS &amp;'!B50</f>
        <v>2 kg</v>
      </c>
      <c r="D77" s="627" t="e">
        <f>'2 kg + &amp;'!$F$74</f>
        <v>#N/A</v>
      </c>
      <c r="E77" s="1035">
        <f>'DATOS &amp;'!W147</f>
        <v>33</v>
      </c>
      <c r="F77" s="1042">
        <f>'DATOS &amp;'!X147</f>
        <v>100</v>
      </c>
      <c r="G77" s="625" t="e">
        <f>'2 kg + &amp;'!C50</f>
        <v>#DIV/0!</v>
      </c>
      <c r="H77" s="625" t="e">
        <f>'2 kg + &amp;'!D50</f>
        <v>#DIV/0!</v>
      </c>
      <c r="I77" s="625" t="e">
        <f>'2 kg + &amp;'!E50</f>
        <v>#DIV/0!</v>
      </c>
      <c r="J77" s="741" t="e">
        <f t="shared" si="0"/>
        <v>#N/A</v>
      </c>
    </row>
    <row r="78" spans="1:10" ht="27.95" customHeight="1" x14ac:dyDescent="0.2">
      <c r="A78" s="1030">
        <v>16</v>
      </c>
      <c r="B78" s="775" t="e">
        <f>'5 kg &amp;'!$I$8</f>
        <v>#N/A</v>
      </c>
      <c r="C78" s="1048" t="str">
        <f>'DATOS &amp;'!B52</f>
        <v>5 kg</v>
      </c>
      <c r="D78" s="627" t="e">
        <f>'5 kg &amp;'!$F$74</f>
        <v>#N/A</v>
      </c>
      <c r="E78" s="1035">
        <f>'DATOS &amp;'!W148</f>
        <v>83</v>
      </c>
      <c r="F78" s="1042">
        <f>'DATOS &amp;'!X148</f>
        <v>250</v>
      </c>
      <c r="G78" s="625" t="e">
        <f>'5 kg &amp;'!C50</f>
        <v>#DIV/0!</v>
      </c>
      <c r="H78" s="625" t="e">
        <f>'5 kg &amp;'!D50</f>
        <v>#DIV/0!</v>
      </c>
      <c r="I78" s="625" t="e">
        <f>'5 kg &amp;'!E50</f>
        <v>#DIV/0!</v>
      </c>
      <c r="J78" s="741" t="e">
        <f t="shared" si="0"/>
        <v>#N/A</v>
      </c>
    </row>
    <row r="79" spans="1:10" ht="27.95" customHeight="1" x14ac:dyDescent="0.2">
      <c r="A79" s="1030">
        <v>17</v>
      </c>
      <c r="B79" s="775" t="e">
        <f>'10 kg &amp;'!$I$8</f>
        <v>#N/A</v>
      </c>
      <c r="C79" s="1048" t="str">
        <f>'DATOS &amp;'!B53</f>
        <v>10 kg</v>
      </c>
      <c r="D79" s="628" t="e">
        <f>'10 kg &amp;'!$F$75</f>
        <v>#N/A</v>
      </c>
      <c r="E79" s="1036">
        <f>'DATOS &amp;'!W149</f>
        <v>0.17</v>
      </c>
      <c r="F79" s="1043">
        <f>'DATOS &amp;'!X149</f>
        <v>0.5</v>
      </c>
      <c r="G79" s="625" t="e">
        <f>'10 kg &amp;'!$C$50</f>
        <v>#DIV/0!</v>
      </c>
      <c r="H79" s="625" t="e">
        <f>'10 kg &amp;'!$D$50</f>
        <v>#DIV/0!</v>
      </c>
      <c r="I79" s="625" t="e">
        <f>'10 kg &amp;'!$E$50</f>
        <v>#DIV/0!</v>
      </c>
      <c r="J79" s="741" t="e">
        <f t="shared" si="0"/>
        <v>#N/A</v>
      </c>
    </row>
    <row r="80" spans="1:10" ht="27.95" customHeight="1" x14ac:dyDescent="0.2">
      <c r="A80" s="1030">
        <v>18</v>
      </c>
      <c r="B80" s="776" t="e">
        <f>'5 kg &amp; (C)'!$I$8</f>
        <v>#N/A</v>
      </c>
      <c r="C80" s="1049" t="str">
        <f>'DATOS &amp;'!B52</f>
        <v>5 kg</v>
      </c>
      <c r="D80" s="629" t="e">
        <f>'5 kg &amp; (C)'!$F$74</f>
        <v>#N/A</v>
      </c>
      <c r="E80" s="1037">
        <f>'DATOS &amp;'!W148</f>
        <v>83</v>
      </c>
      <c r="F80" s="1044">
        <f>'DATOS &amp;'!X148</f>
        <v>250</v>
      </c>
      <c r="G80" s="630" t="e">
        <f>'5 kg &amp; (C)'!$C$50</f>
        <v>#DIV/0!</v>
      </c>
      <c r="H80" s="630" t="e">
        <f>'5 kg &amp; (C)'!$D$50</f>
        <v>#DIV/0!</v>
      </c>
      <c r="I80" s="630" t="e">
        <f>'5 kg &amp; (C)'!$E$50</f>
        <v>#DIV/0!</v>
      </c>
      <c r="J80" s="741" t="e">
        <f t="shared" si="0"/>
        <v>#N/A</v>
      </c>
    </row>
    <row r="81" spans="1:10" ht="27.95" customHeight="1" x14ac:dyDescent="0.2">
      <c r="A81" s="1030">
        <v>19</v>
      </c>
      <c r="B81" s="776" t="e">
        <f>'10 kg &amp; (C)'!$I$8</f>
        <v>#N/A</v>
      </c>
      <c r="C81" s="1050" t="str">
        <f>'DATOS &amp;'!B53</f>
        <v>10 kg</v>
      </c>
      <c r="D81" s="743" t="e">
        <f>'10 kg &amp; (C)'!$F$75</f>
        <v>#N/A</v>
      </c>
      <c r="E81" s="1038">
        <f>'DATOS &amp;'!W149</f>
        <v>0.17</v>
      </c>
      <c r="F81" s="1045">
        <f>'DATOS &amp;'!X149</f>
        <v>0.5</v>
      </c>
      <c r="G81" s="630" t="e">
        <f>'10 kg &amp; (C)'!$C$50</f>
        <v>#DIV/0!</v>
      </c>
      <c r="H81" s="630" t="e">
        <f>'10 kg &amp; (C)'!$D$50</f>
        <v>#DIV/0!</v>
      </c>
      <c r="I81" s="630" t="e">
        <f>'10 kg &amp; (C)'!$E$50</f>
        <v>#DIV/0!</v>
      </c>
      <c r="J81" s="741" t="e">
        <f>IF(ABS(D81)+E81&lt;=F81,"SI","NO")</f>
        <v>#N/A</v>
      </c>
    </row>
    <row r="82" spans="1:10" ht="27.95" customHeight="1" thickBot="1" x14ac:dyDescent="0.25">
      <c r="A82" s="1031">
        <v>20</v>
      </c>
      <c r="B82" s="777" t="e">
        <f>'20 kg &amp; (C)'!$I$8</f>
        <v>#N/A</v>
      </c>
      <c r="C82" s="1051" t="str">
        <f>'DATOS &amp;'!V150</f>
        <v>20 kg</v>
      </c>
      <c r="D82" s="712" t="e">
        <f>'20 kg &amp; (C)'!$F$75</f>
        <v>#N/A</v>
      </c>
      <c r="E82" s="1039">
        <f>'DATOS &amp;'!W150</f>
        <v>0.33</v>
      </c>
      <c r="F82" s="1046">
        <f>'DATOS &amp;'!X150</f>
        <v>1</v>
      </c>
      <c r="G82" s="631" t="e">
        <f>'20 kg &amp; (C)'!$C$50</f>
        <v>#DIV/0!</v>
      </c>
      <c r="H82" s="631" t="e">
        <f>'20 kg &amp; (C)'!$D$50</f>
        <v>#DIV/0!</v>
      </c>
      <c r="I82" s="631" t="e">
        <f>'20 kg &amp; (C)'!$E$50</f>
        <v>#DIV/0!</v>
      </c>
      <c r="J82" s="742" t="e">
        <f t="shared" si="0"/>
        <v>#N/A</v>
      </c>
    </row>
    <row r="83" spans="1:10" ht="20.100000000000001" customHeight="1" x14ac:dyDescent="0.2">
      <c r="A83" s="632"/>
      <c r="B83" s="632"/>
      <c r="C83" s="632"/>
      <c r="D83" s="632"/>
      <c r="E83" s="632"/>
      <c r="F83" s="632"/>
      <c r="G83" s="633"/>
      <c r="H83" s="633"/>
      <c r="I83" s="633"/>
      <c r="J83" s="634"/>
    </row>
    <row r="84" spans="1:10" ht="125.1" customHeight="1" x14ac:dyDescent="0.2">
      <c r="A84" s="632"/>
      <c r="B84" s="632"/>
      <c r="C84" s="632"/>
      <c r="D84" s="632"/>
      <c r="E84" s="632"/>
      <c r="F84" s="632"/>
      <c r="G84" s="633"/>
      <c r="H84" s="633"/>
      <c r="I84" s="633"/>
      <c r="J84" s="634"/>
    </row>
    <row r="85" spans="1:10" ht="35.1" customHeight="1" x14ac:dyDescent="0.2">
      <c r="A85" s="632"/>
      <c r="B85" s="632"/>
      <c r="C85" s="632"/>
      <c r="D85" s="632"/>
      <c r="E85" s="632"/>
      <c r="F85" s="632"/>
      <c r="G85" s="633"/>
      <c r="H85" s="633"/>
      <c r="I85" s="633"/>
      <c r="J85" s="634"/>
    </row>
    <row r="86" spans="1:10" ht="35.1" customHeight="1" x14ac:dyDescent="0.2">
      <c r="A86" s="632"/>
      <c r="B86" s="632"/>
      <c r="C86" s="632"/>
      <c r="D86" s="632"/>
      <c r="E86" s="632"/>
      <c r="F86" s="632"/>
      <c r="G86" s="1456" t="s">
        <v>24</v>
      </c>
      <c r="H86" s="1456"/>
      <c r="I86" s="1457">
        <f>I3</f>
        <v>0</v>
      </c>
      <c r="J86" s="1457"/>
    </row>
    <row r="87" spans="1:10" ht="20.100000000000001" customHeight="1" x14ac:dyDescent="0.2">
      <c r="A87" s="1472" t="s">
        <v>471</v>
      </c>
      <c r="B87" s="1472"/>
      <c r="C87" s="1472"/>
      <c r="D87" s="1472"/>
      <c r="E87" s="1472"/>
      <c r="F87" s="1472"/>
      <c r="G87" s="1472"/>
      <c r="H87" s="1472"/>
      <c r="I87" s="1472"/>
      <c r="J87" s="1472"/>
    </row>
    <row r="88" spans="1:10" ht="20.100000000000001" customHeight="1" x14ac:dyDescent="0.2">
      <c r="A88" s="1472"/>
      <c r="B88" s="1472"/>
      <c r="C88" s="1472"/>
      <c r="D88" s="1472"/>
      <c r="E88" s="1472"/>
      <c r="F88" s="1472"/>
      <c r="G88" s="1472"/>
      <c r="H88" s="1472"/>
      <c r="I88" s="1472"/>
      <c r="J88" s="1472"/>
    </row>
    <row r="89" spans="1:10" ht="20.100000000000001" customHeight="1" x14ac:dyDescent="0.2">
      <c r="A89" s="1472"/>
      <c r="B89" s="1472"/>
      <c r="C89" s="1472"/>
      <c r="D89" s="1472"/>
      <c r="E89" s="1472"/>
      <c r="F89" s="1472"/>
      <c r="G89" s="1472"/>
      <c r="H89" s="1472"/>
      <c r="I89" s="1472"/>
      <c r="J89" s="1472"/>
    </row>
    <row r="90" spans="1:10" ht="20.100000000000001" customHeight="1" x14ac:dyDescent="0.2">
      <c r="A90" s="635"/>
      <c r="B90" s="635"/>
      <c r="C90" s="635"/>
      <c r="D90" s="635"/>
      <c r="E90" s="635"/>
      <c r="F90" s="635"/>
      <c r="G90" s="635"/>
      <c r="H90" s="635"/>
      <c r="I90" s="635"/>
      <c r="J90" s="635"/>
    </row>
    <row r="91" spans="1:10" ht="8.25" customHeight="1" x14ac:dyDescent="0.2">
      <c r="A91" s="635"/>
      <c r="B91" s="635"/>
      <c r="C91" s="635"/>
      <c r="D91" s="635"/>
      <c r="E91" s="635"/>
      <c r="F91" s="635"/>
      <c r="G91" s="635"/>
      <c r="H91" s="635"/>
      <c r="I91" s="635"/>
      <c r="J91" s="635"/>
    </row>
    <row r="92" spans="1:10" ht="26.1" customHeight="1" x14ac:dyDescent="0.2">
      <c r="A92" s="636"/>
      <c r="B92" s="636"/>
      <c r="C92" s="636"/>
      <c r="D92" s="636"/>
      <c r="E92" s="636"/>
      <c r="F92" s="636"/>
      <c r="G92" s="636"/>
      <c r="H92" s="636"/>
      <c r="I92" s="636"/>
      <c r="J92" s="636"/>
    </row>
    <row r="93" spans="1:10" ht="23.1" customHeight="1" x14ac:dyDescent="0.2">
      <c r="A93" s="1486" t="s">
        <v>254</v>
      </c>
      <c r="B93" s="1486"/>
      <c r="C93" s="1486"/>
      <c r="D93" s="1486"/>
    </row>
    <row r="94" spans="1:10" ht="20.100000000000001" customHeight="1" x14ac:dyDescent="0.2">
      <c r="A94" s="1055"/>
      <c r="B94" s="1055"/>
      <c r="C94" s="1055"/>
      <c r="D94" s="1055"/>
      <c r="E94" s="1055"/>
      <c r="F94" s="1055"/>
      <c r="G94" s="1055"/>
      <c r="H94" s="1055"/>
      <c r="I94" s="1055"/>
      <c r="J94" s="1055"/>
    </row>
    <row r="95" spans="1:10" s="638" customFormat="1" ht="33" customHeight="1" x14ac:dyDescent="0.25">
      <c r="A95" s="1054" t="s">
        <v>131</v>
      </c>
      <c r="B95" s="1455" t="s">
        <v>273</v>
      </c>
      <c r="C95" s="1455"/>
      <c r="D95" s="1455"/>
      <c r="E95" s="1455"/>
      <c r="F95" s="1455"/>
      <c r="G95" s="1455"/>
      <c r="H95" s="1455"/>
      <c r="I95" s="1455"/>
      <c r="J95" s="1455"/>
    </row>
    <row r="96" spans="1:10" s="638" customFormat="1" ht="33" customHeight="1" x14ac:dyDescent="0.25">
      <c r="A96" s="1054" t="s">
        <v>131</v>
      </c>
      <c r="B96" s="1455" t="s">
        <v>274</v>
      </c>
      <c r="C96" s="1455"/>
      <c r="D96" s="1455"/>
      <c r="E96" s="1455"/>
      <c r="F96" s="1455"/>
      <c r="G96" s="1455"/>
      <c r="H96" s="1455"/>
      <c r="I96" s="1455"/>
      <c r="J96" s="1455"/>
    </row>
    <row r="97" spans="1:10" s="638" customFormat="1" ht="33" customHeight="1" x14ac:dyDescent="0.25">
      <c r="A97" s="1054" t="s">
        <v>131</v>
      </c>
      <c r="B97" s="1455" t="s">
        <v>287</v>
      </c>
      <c r="C97" s="1455"/>
      <c r="D97" s="1455"/>
      <c r="E97" s="1455"/>
      <c r="F97" s="1455"/>
      <c r="G97" s="1455"/>
      <c r="H97" s="1455"/>
      <c r="I97" s="1455"/>
      <c r="J97" s="1455"/>
    </row>
    <row r="98" spans="1:10" s="638" customFormat="1" ht="23.1" customHeight="1" x14ac:dyDescent="0.25">
      <c r="A98" s="1054" t="s">
        <v>131</v>
      </c>
      <c r="B98" s="1455" t="s">
        <v>323</v>
      </c>
      <c r="C98" s="1455"/>
      <c r="D98" s="1455"/>
      <c r="E98" s="1455"/>
      <c r="F98" s="1455"/>
      <c r="G98" s="1455"/>
      <c r="H98" s="1455"/>
      <c r="I98" s="1455"/>
      <c r="J98" s="1455"/>
    </row>
    <row r="99" spans="1:10" s="638" customFormat="1" ht="23.1" customHeight="1" x14ac:dyDescent="0.25">
      <c r="A99" s="1054" t="s">
        <v>131</v>
      </c>
      <c r="B99" s="1455" t="s">
        <v>186</v>
      </c>
      <c r="C99" s="1455"/>
      <c r="D99" s="1455"/>
      <c r="E99" s="1455"/>
      <c r="F99" s="1455"/>
      <c r="G99" s="1455"/>
      <c r="H99" s="1455"/>
      <c r="I99" s="1455"/>
      <c r="J99" s="1455"/>
    </row>
    <row r="100" spans="1:10" s="638" customFormat="1" ht="33" customHeight="1" x14ac:dyDescent="0.25">
      <c r="A100" s="1054" t="s">
        <v>131</v>
      </c>
      <c r="B100" s="1455" t="s">
        <v>275</v>
      </c>
      <c r="C100" s="1455"/>
      <c r="D100" s="1455"/>
      <c r="E100" s="1455"/>
      <c r="F100" s="1455"/>
      <c r="G100" s="1455"/>
      <c r="H100" s="1455"/>
      <c r="I100" s="1455"/>
      <c r="J100" s="1455"/>
    </row>
    <row r="101" spans="1:10" s="638" customFormat="1" ht="23.1" customHeight="1" x14ac:dyDescent="0.25">
      <c r="A101" s="1054" t="s">
        <v>131</v>
      </c>
      <c r="B101" s="1455" t="s">
        <v>298</v>
      </c>
      <c r="C101" s="1455"/>
      <c r="D101" s="1455"/>
      <c r="E101" s="1455"/>
      <c r="F101" s="1455"/>
      <c r="G101" s="1455"/>
      <c r="H101" s="1455"/>
      <c r="I101" s="1455"/>
      <c r="J101" s="1455"/>
    </row>
    <row r="102" spans="1:10" s="638" customFormat="1" ht="23.1" customHeight="1" x14ac:dyDescent="0.25">
      <c r="A102" s="1054" t="s">
        <v>131</v>
      </c>
      <c r="B102" s="1455" t="s">
        <v>288</v>
      </c>
      <c r="C102" s="1455"/>
      <c r="D102" s="1455"/>
      <c r="E102" s="1455"/>
      <c r="F102" s="1455"/>
      <c r="G102" s="1455"/>
      <c r="H102" s="1455"/>
      <c r="I102" s="1455"/>
      <c r="J102" s="1455"/>
    </row>
    <row r="103" spans="1:10" ht="23.1" customHeight="1" x14ac:dyDescent="0.2">
      <c r="A103" s="1054" t="s">
        <v>131</v>
      </c>
      <c r="B103" s="1455" t="s">
        <v>314</v>
      </c>
      <c r="C103" s="1455"/>
      <c r="D103" s="1455"/>
      <c r="E103" s="1455"/>
      <c r="F103" s="1455"/>
      <c r="G103" s="1455"/>
      <c r="H103" s="1455"/>
      <c r="I103" s="1455"/>
      <c r="J103" s="1455"/>
    </row>
    <row r="104" spans="1:10" ht="23.1" customHeight="1" x14ac:dyDescent="0.2">
      <c r="A104" s="1054" t="s">
        <v>131</v>
      </c>
      <c r="B104" s="1455" t="s">
        <v>357</v>
      </c>
      <c r="C104" s="1455"/>
      <c r="D104" s="1455"/>
      <c r="E104" s="1455"/>
      <c r="F104" s="1455"/>
      <c r="G104" s="1455"/>
      <c r="H104" s="1455"/>
      <c r="I104" s="1455"/>
      <c r="J104" s="1455"/>
    </row>
    <row r="105" spans="1:10" ht="33" customHeight="1" x14ac:dyDescent="0.2">
      <c r="A105" s="1054" t="s">
        <v>131</v>
      </c>
      <c r="B105" s="1455" t="s">
        <v>499</v>
      </c>
      <c r="C105" s="1455"/>
      <c r="D105" s="1455"/>
      <c r="E105" s="1455"/>
      <c r="F105" s="1455"/>
      <c r="G105" s="1455"/>
      <c r="H105" s="1455"/>
      <c r="I105" s="1455"/>
      <c r="J105" s="1455"/>
    </row>
    <row r="106" spans="1:10" ht="20.100000000000001" customHeight="1" x14ac:dyDescent="0.2">
      <c r="A106" s="1056"/>
      <c r="B106" s="1485"/>
      <c r="C106" s="1485"/>
      <c r="D106" s="1485"/>
      <c r="E106" s="1485"/>
      <c r="F106" s="1485"/>
      <c r="G106" s="1485"/>
      <c r="H106" s="1485"/>
      <c r="I106" s="1485"/>
      <c r="J106" s="1485"/>
    </row>
    <row r="107" spans="1:10" ht="20.100000000000001" customHeight="1" x14ac:dyDescent="0.2"/>
    <row r="108" spans="1:10" ht="23.1" customHeight="1" x14ac:dyDescent="0.25">
      <c r="A108" s="1446" t="s">
        <v>16</v>
      </c>
      <c r="B108" s="1446"/>
      <c r="C108" s="1446"/>
      <c r="E108" s="639"/>
    </row>
    <row r="109" spans="1:10" ht="20.100000000000001" customHeight="1" x14ac:dyDescent="0.2"/>
    <row r="110" spans="1:10" ht="20.100000000000001" customHeight="1" x14ac:dyDescent="0.2">
      <c r="G110" s="640"/>
      <c r="J110" s="593"/>
    </row>
    <row r="111" spans="1:10" ht="23.1" customHeight="1" thickBot="1" x14ac:dyDescent="0.3">
      <c r="A111" s="639"/>
      <c r="B111" s="1500"/>
      <c r="C111" s="1500"/>
      <c r="D111" s="1500"/>
      <c r="E111" s="1500"/>
      <c r="F111" s="641"/>
      <c r="G111" s="642"/>
      <c r="H111" s="642"/>
      <c r="I111" s="642"/>
      <c r="J111" s="641"/>
    </row>
    <row r="112" spans="1:10" ht="23.1" customHeight="1" x14ac:dyDescent="0.2">
      <c r="B112" s="1501" t="s">
        <v>250</v>
      </c>
      <c r="C112" s="1501"/>
      <c r="D112" s="1501"/>
      <c r="E112" s="1501"/>
      <c r="F112" s="1052"/>
      <c r="G112" s="1484" t="s">
        <v>128</v>
      </c>
      <c r="H112" s="1484"/>
      <c r="I112" s="1484"/>
      <c r="J112" s="1484"/>
    </row>
    <row r="113" spans="1:10" ht="23.1" customHeight="1" x14ac:dyDescent="0.25">
      <c r="A113" s="639"/>
      <c r="B113" s="1458" t="e">
        <f>VLOOKUP($F$111,'DATOS &amp;'!$V$160:$Y$164,4,FALSE)</f>
        <v>#N/A</v>
      </c>
      <c r="C113" s="1458"/>
      <c r="D113" s="1458"/>
      <c r="E113" s="1458"/>
      <c r="F113" s="1053"/>
      <c r="G113" s="1458" t="e">
        <f>VLOOKUP($J$111,'DATOS &amp;'!V160:AA164,6,FALSE)</f>
        <v>#N/A</v>
      </c>
      <c r="H113" s="1458"/>
      <c r="I113" s="1458"/>
      <c r="J113" s="1458"/>
    </row>
    <row r="114" spans="1:10" ht="23.1" customHeight="1" x14ac:dyDescent="0.2">
      <c r="B114" s="1458" t="e">
        <f>VLOOKUP($F$111,'DATOS &amp;'!$V$160:$Y$164,2,FALSE)</f>
        <v>#N/A</v>
      </c>
      <c r="C114" s="1458"/>
      <c r="D114" s="1458"/>
      <c r="E114" s="1458"/>
      <c r="F114" s="1052"/>
      <c r="G114" s="1458" t="e">
        <f>VLOOKUP($J$111,'DATOS &amp;'!$V$160:$AA$164,2,FALSE)</f>
        <v>#N/A</v>
      </c>
      <c r="H114" s="1458"/>
      <c r="I114" s="1458"/>
      <c r="J114" s="1458"/>
    </row>
    <row r="115" spans="1:10" x14ac:dyDescent="0.2">
      <c r="J115" s="593"/>
    </row>
    <row r="116" spans="1:10" ht="23.1" customHeight="1" x14ac:dyDescent="0.2">
      <c r="A116" s="1459" t="s">
        <v>299</v>
      </c>
      <c r="B116" s="1459"/>
      <c r="C116" s="1460"/>
      <c r="D116" s="1460"/>
      <c r="E116" s="643"/>
      <c r="F116" s="1461" t="s">
        <v>358</v>
      </c>
      <c r="G116" s="1461"/>
      <c r="H116" s="1461"/>
      <c r="I116" s="1462"/>
      <c r="J116" s="1462"/>
    </row>
    <row r="117" spans="1:10" x14ac:dyDescent="0.2">
      <c r="J117" s="593"/>
    </row>
    <row r="118" spans="1:10" ht="23.1" customHeight="1" x14ac:dyDescent="0.25">
      <c r="A118" s="1445" t="s">
        <v>61</v>
      </c>
      <c r="B118" s="1445"/>
      <c r="C118" s="1445"/>
      <c r="D118" s="1445"/>
      <c r="E118" s="1445"/>
      <c r="F118" s="1445"/>
      <c r="G118" s="1445"/>
      <c r="H118" s="1445"/>
      <c r="I118" s="1445"/>
      <c r="J118" s="1445"/>
    </row>
  </sheetData>
  <sheetProtection password="CF5C" sheet="1" objects="1" scenarios="1"/>
  <mergeCells count="102">
    <mergeCell ref="A19:E19"/>
    <mergeCell ref="A16:C16"/>
    <mergeCell ref="D16:G16"/>
    <mergeCell ref="F19:J19"/>
    <mergeCell ref="B111:E111"/>
    <mergeCell ref="B112:E112"/>
    <mergeCell ref="A49:C49"/>
    <mergeCell ref="G49:H49"/>
    <mergeCell ref="I49:J49"/>
    <mergeCell ref="C39:D39"/>
    <mergeCell ref="E39:F39"/>
    <mergeCell ref="A38:B38"/>
    <mergeCell ref="C38:D38"/>
    <mergeCell ref="E38:F38"/>
    <mergeCell ref="A33:J33"/>
    <mergeCell ref="A36:B37"/>
    <mergeCell ref="G37:H37"/>
    <mergeCell ref="A7:B7"/>
    <mergeCell ref="A8:B8"/>
    <mergeCell ref="D8:G8"/>
    <mergeCell ref="A10:C10"/>
    <mergeCell ref="D10:E10"/>
    <mergeCell ref="F10:H10"/>
    <mergeCell ref="I10:J10"/>
    <mergeCell ref="A14:C14"/>
    <mergeCell ref="A15:C15"/>
    <mergeCell ref="D15:G15"/>
    <mergeCell ref="A12:J12"/>
    <mergeCell ref="D14:J14"/>
    <mergeCell ref="D7:J7"/>
    <mergeCell ref="A53:J54"/>
    <mergeCell ref="A43:J45"/>
    <mergeCell ref="A47:C47"/>
    <mergeCell ref="G47:H47"/>
    <mergeCell ref="A48:C48"/>
    <mergeCell ref="F17:G17"/>
    <mergeCell ref="A39:B39"/>
    <mergeCell ref="B114:E114"/>
    <mergeCell ref="G112:J112"/>
    <mergeCell ref="B104:J104"/>
    <mergeCell ref="B106:J106"/>
    <mergeCell ref="A93:D93"/>
    <mergeCell ref="A51:J51"/>
    <mergeCell ref="A59:J59"/>
    <mergeCell ref="A56:J56"/>
    <mergeCell ref="G58:H58"/>
    <mergeCell ref="I58:J58"/>
    <mergeCell ref="G32:H32"/>
    <mergeCell ref="I32:J32"/>
    <mergeCell ref="B113:E113"/>
    <mergeCell ref="B105:J105"/>
    <mergeCell ref="D17:E17"/>
    <mergeCell ref="A26:J26"/>
    <mergeCell ref="A28:J28"/>
    <mergeCell ref="G114:J114"/>
    <mergeCell ref="B103:J103"/>
    <mergeCell ref="A116:B116"/>
    <mergeCell ref="C116:D116"/>
    <mergeCell ref="F116:H116"/>
    <mergeCell ref="I116:J116"/>
    <mergeCell ref="G113:J113"/>
    <mergeCell ref="A6:B6"/>
    <mergeCell ref="A1:J1"/>
    <mergeCell ref="G3:H3"/>
    <mergeCell ref="I3:J3"/>
    <mergeCell ref="A4:C4"/>
    <mergeCell ref="G4:H4"/>
    <mergeCell ref="D6:J6"/>
    <mergeCell ref="G61:I61"/>
    <mergeCell ref="A87:J89"/>
    <mergeCell ref="F61:F62"/>
    <mergeCell ref="A17:C17"/>
    <mergeCell ref="A21:F21"/>
    <mergeCell ref="B23:E23"/>
    <mergeCell ref="A24:D24"/>
    <mergeCell ref="E24:F24"/>
    <mergeCell ref="A22:J22"/>
    <mergeCell ref="G48:H48"/>
    <mergeCell ref="I37:J37"/>
    <mergeCell ref="A34:J34"/>
    <mergeCell ref="I48:J48"/>
    <mergeCell ref="A41:J41"/>
    <mergeCell ref="I47:J47"/>
    <mergeCell ref="C36:D37"/>
    <mergeCell ref="E36:F37"/>
    <mergeCell ref="G36:J36"/>
    <mergeCell ref="A118:J118"/>
    <mergeCell ref="A108:C108"/>
    <mergeCell ref="A61:A62"/>
    <mergeCell ref="B61:B62"/>
    <mergeCell ref="C61:D61"/>
    <mergeCell ref="E61:E62"/>
    <mergeCell ref="B102:J102"/>
    <mergeCell ref="B95:J95"/>
    <mergeCell ref="B96:J96"/>
    <mergeCell ref="B97:J97"/>
    <mergeCell ref="B98:J98"/>
    <mergeCell ref="B100:J100"/>
    <mergeCell ref="B101:J101"/>
    <mergeCell ref="B99:J99"/>
    <mergeCell ref="G86:H86"/>
    <mergeCell ref="I86:J86"/>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3" manualBreakCount="3">
    <brk id="29" max="9" man="1"/>
    <brk id="55" max="11" man="1"/>
    <brk id="83" max="9" man="1"/>
  </rowBreaks>
  <ignoredErrors>
    <ignoredError sqref="E8:I8 D10 D16 D17 A22 E24 G114 D7"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'DATOS &amp;'!$V$160:$V$164</xm:f>
          </x14:formula1>
          <xm:sqref>J111 F111</xm:sqref>
        </x14:dataValidation>
        <x14:dataValidation type="list" allowBlank="1" showInputMessage="1" showErrorMessage="1" xr:uid="{00000000-0002-0000-1300-000001000000}">
          <x14:formula1>
            <xm:f>'DATOS &amp;'!$B$174:$B$186</xm:f>
          </x14:formula1>
          <xm:sqref>J35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XEZ118"/>
  <sheetViews>
    <sheetView showGridLines="0" view="pageBreakPreview" zoomScale="80" zoomScaleNormal="100" zoomScaleSheetLayoutView="80" workbookViewId="0">
      <selection activeCell="I10" sqref="I10:J10"/>
    </sheetView>
  </sheetViews>
  <sheetFormatPr baseColWidth="10" defaultColWidth="11.42578125" defaultRowHeight="15" x14ac:dyDescent="0.2"/>
  <cols>
    <col min="1" max="1" width="10.7109375" style="592" customWidth="1"/>
    <col min="2" max="2" width="15.42578125" style="592" customWidth="1"/>
    <col min="3" max="3" width="12.28515625" style="592" customWidth="1"/>
    <col min="4" max="4" width="10.140625" style="592" customWidth="1"/>
    <col min="5" max="5" width="16" style="592" customWidth="1"/>
    <col min="6" max="6" width="12" style="592" customWidth="1"/>
    <col min="7" max="9" width="11.7109375" style="592" customWidth="1"/>
    <col min="10" max="10" width="10" style="592" customWidth="1"/>
    <col min="11" max="16384" width="11.42578125" style="592"/>
  </cols>
  <sheetData>
    <row r="1" spans="1:10" ht="125.1" customHeight="1" x14ac:dyDescent="0.2">
      <c r="A1" s="1464"/>
      <c r="B1" s="1464"/>
      <c r="C1" s="1464"/>
      <c r="D1" s="1464"/>
      <c r="E1" s="1464"/>
      <c r="F1" s="1464"/>
      <c r="G1" s="1464"/>
      <c r="H1" s="1464"/>
      <c r="I1" s="1464"/>
      <c r="J1" s="1464"/>
    </row>
    <row r="2" spans="1:10" ht="35.1" customHeight="1" x14ac:dyDescent="0.2">
      <c r="A2" s="1023"/>
      <c r="B2" s="1023"/>
      <c r="C2" s="1023"/>
      <c r="D2" s="1023"/>
      <c r="E2" s="1023"/>
      <c r="F2" s="1023"/>
    </row>
    <row r="3" spans="1:10" ht="35.1" customHeight="1" x14ac:dyDescent="0.2">
      <c r="A3" s="1023"/>
      <c r="B3" s="1023"/>
      <c r="C3" s="1023"/>
      <c r="D3" s="1023"/>
      <c r="E3" s="1023"/>
      <c r="F3" s="1456" t="s">
        <v>474</v>
      </c>
      <c r="G3" s="1456"/>
      <c r="H3" s="1456"/>
      <c r="I3" s="1465">
        <f>'DATOS &amp;'!J7</f>
        <v>0</v>
      </c>
      <c r="J3" s="1465"/>
    </row>
    <row r="4" spans="1:10" ht="24.95" customHeight="1" x14ac:dyDescent="0.25">
      <c r="A4" s="1466" t="s">
        <v>6</v>
      </c>
      <c r="B4" s="1466"/>
      <c r="C4" s="1466"/>
      <c r="D4" s="595"/>
      <c r="E4" s="595"/>
      <c r="G4" s="1467"/>
      <c r="H4" s="1467"/>
    </row>
    <row r="5" spans="1:10" ht="20.100000000000001" customHeight="1" x14ac:dyDescent="0.2">
      <c r="A5" s="596"/>
      <c r="B5" s="595"/>
      <c r="C5" s="595"/>
      <c r="D5" s="595"/>
      <c r="E5" s="595"/>
      <c r="F5" s="595"/>
    </row>
    <row r="6" spans="1:10" ht="24.95" customHeight="1" x14ac:dyDescent="0.2">
      <c r="A6" s="1463" t="s">
        <v>289</v>
      </c>
      <c r="B6" s="1463"/>
      <c r="D6" s="1468">
        <f>('DATOS &amp;'!E7)</f>
        <v>0</v>
      </c>
      <c r="E6" s="1468"/>
      <c r="F6" s="1468"/>
      <c r="G6" s="1468"/>
      <c r="H6" s="1468"/>
      <c r="I6" s="1468"/>
      <c r="J6" s="1468"/>
    </row>
    <row r="7" spans="1:10" ht="24.95" customHeight="1" x14ac:dyDescent="0.2">
      <c r="A7" s="1463" t="s">
        <v>290</v>
      </c>
      <c r="B7" s="1463"/>
      <c r="C7" s="597"/>
      <c r="D7" s="1496">
        <f>'DATOS &amp;'!F7</f>
        <v>0</v>
      </c>
      <c r="E7" s="1496"/>
      <c r="F7" s="1496"/>
      <c r="G7" s="1496"/>
      <c r="H7" s="1496"/>
      <c r="I7" s="1496"/>
      <c r="J7" s="1496"/>
    </row>
    <row r="8" spans="1:10" ht="24.95" customHeight="1" x14ac:dyDescent="0.2">
      <c r="A8" s="1463" t="s">
        <v>291</v>
      </c>
      <c r="B8" s="1463"/>
      <c r="D8" s="1489" t="str">
        <f>PROPER('DATOS &amp;'!C7)</f>
        <v/>
      </c>
      <c r="E8" s="1489"/>
      <c r="F8" s="1489"/>
      <c r="G8" s="1489"/>
    </row>
    <row r="9" spans="1:10" ht="24.95" customHeight="1" x14ac:dyDescent="0.2">
      <c r="A9" s="1020"/>
      <c r="B9" s="1020"/>
      <c r="D9" s="1020"/>
      <c r="E9" s="1020"/>
      <c r="F9" s="595"/>
    </row>
    <row r="10" spans="1:10" ht="24.95" customHeight="1" x14ac:dyDescent="0.2">
      <c r="A10" s="1463" t="s">
        <v>292</v>
      </c>
      <c r="B10" s="1463"/>
      <c r="C10" s="1463"/>
      <c r="D10" s="1481">
        <f>'DATOS &amp;'!D7</f>
        <v>0</v>
      </c>
      <c r="E10" s="1481"/>
      <c r="F10" s="1491" t="s">
        <v>293</v>
      </c>
      <c r="G10" s="1491"/>
      <c r="H10" s="1491"/>
      <c r="I10" s="1481" t="e">
        <f>'10 kg &amp;'!E4</f>
        <v>#N/A</v>
      </c>
      <c r="J10" s="1481"/>
    </row>
    <row r="11" spans="1:10" ht="24.95" customHeight="1" x14ac:dyDescent="0.2">
      <c r="A11" s="595"/>
      <c r="B11" s="595"/>
      <c r="C11" s="595"/>
      <c r="D11" s="595"/>
      <c r="E11" s="595"/>
      <c r="F11" s="595"/>
    </row>
    <row r="12" spans="1:10" ht="24.95" customHeight="1" x14ac:dyDescent="0.2">
      <c r="A12" s="1494" t="s">
        <v>248</v>
      </c>
      <c r="B12" s="1494"/>
      <c r="C12" s="1494"/>
      <c r="D12" s="1494"/>
      <c r="E12" s="1494"/>
      <c r="F12" s="1494"/>
      <c r="G12" s="1494"/>
      <c r="H12" s="1494"/>
      <c r="I12" s="1494"/>
      <c r="J12" s="1494"/>
    </row>
    <row r="13" spans="1:10" ht="20.100000000000001" customHeight="1" x14ac:dyDescent="0.2">
      <c r="A13" s="1024"/>
      <c r="B13" s="1024"/>
      <c r="C13" s="1024"/>
      <c r="D13" s="1024"/>
      <c r="E13" s="1024"/>
      <c r="F13" s="595"/>
    </row>
    <row r="14" spans="1:10" ht="24.95" customHeight="1" x14ac:dyDescent="0.2">
      <c r="A14" s="1463" t="s">
        <v>294</v>
      </c>
      <c r="B14" s="1463"/>
      <c r="C14" s="1463"/>
      <c r="D14" s="1495" t="s">
        <v>340</v>
      </c>
      <c r="E14" s="1495"/>
      <c r="F14" s="1495"/>
      <c r="G14" s="1495"/>
      <c r="H14" s="1495"/>
      <c r="I14" s="1495"/>
      <c r="J14" s="1495"/>
    </row>
    <row r="15" spans="1:10" ht="24.95" customHeight="1" x14ac:dyDescent="0.2">
      <c r="A15" s="1463" t="s">
        <v>295</v>
      </c>
      <c r="B15" s="1463"/>
      <c r="C15" s="1463"/>
      <c r="D15" s="1492" t="str">
        <f>PROPER('DATOS &amp;'!D37)</f>
        <v/>
      </c>
      <c r="E15" s="1493"/>
      <c r="F15" s="1493"/>
      <c r="G15" s="1493"/>
      <c r="H15" s="596"/>
      <c r="I15" s="596"/>
      <c r="J15" s="596"/>
    </row>
    <row r="16" spans="1:10" ht="24.95" customHeight="1" x14ac:dyDescent="0.2">
      <c r="A16" s="1463" t="s">
        <v>296</v>
      </c>
      <c r="B16" s="1463"/>
      <c r="C16" s="1463"/>
      <c r="D16" s="1499">
        <f>'DATOS &amp;'!E37</f>
        <v>0</v>
      </c>
      <c r="E16" s="1499"/>
      <c r="F16" s="1499"/>
      <c r="G16" s="1499"/>
      <c r="H16" s="596"/>
      <c r="I16" s="596"/>
      <c r="J16" s="596"/>
    </row>
    <row r="17" spans="1:10" ht="24.95" customHeight="1" x14ac:dyDescent="0.2">
      <c r="A17" s="1463" t="s">
        <v>11</v>
      </c>
      <c r="B17" s="1463"/>
      <c r="C17" s="1463"/>
      <c r="D17" s="1497">
        <f>'DATOS &amp;'!C37</f>
        <v>0</v>
      </c>
      <c r="E17" s="1497"/>
      <c r="F17" s="1481"/>
      <c r="G17" s="1481"/>
    </row>
    <row r="18" spans="1:10" ht="24.95" customHeight="1" x14ac:dyDescent="0.2">
      <c r="A18" s="1020"/>
      <c r="B18" s="1020"/>
      <c r="C18" s="1020"/>
      <c r="D18" s="600"/>
      <c r="E18" s="596"/>
      <c r="F18" s="596"/>
      <c r="G18" s="596"/>
    </row>
    <row r="19" spans="1:10" ht="24.95" customHeight="1" x14ac:dyDescent="0.2">
      <c r="A19" s="1463" t="s">
        <v>12</v>
      </c>
      <c r="B19" s="1463"/>
      <c r="C19" s="1463"/>
      <c r="D19" s="1463"/>
      <c r="E19" s="1463"/>
      <c r="F19" s="1463">
        <f>'DATOS &amp;'!C59</f>
        <v>0</v>
      </c>
      <c r="G19" s="1463"/>
      <c r="H19" s="1463"/>
      <c r="I19" s="1463"/>
      <c r="J19" s="1463"/>
    </row>
    <row r="20" spans="1:10" ht="24.95" customHeight="1" x14ac:dyDescent="0.2">
      <c r="A20" s="1020"/>
      <c r="B20" s="1020"/>
      <c r="C20" s="1020"/>
      <c r="D20" s="1020"/>
      <c r="E20" s="1020"/>
      <c r="F20" s="1020"/>
      <c r="G20" s="595"/>
    </row>
    <row r="21" spans="1:10" ht="24.95" customHeight="1" x14ac:dyDescent="0.2">
      <c r="A21" s="1466" t="s">
        <v>206</v>
      </c>
      <c r="B21" s="1466"/>
      <c r="C21" s="1466"/>
      <c r="D21" s="1466"/>
      <c r="E21" s="1466"/>
      <c r="F21" s="1466"/>
    </row>
    <row r="22" spans="1:10" ht="24.95" customHeight="1" x14ac:dyDescent="0.2">
      <c r="A22" s="1476" t="str">
        <f>'DATOS &amp;'!G7</f>
        <v>Laboratorio de calibración de masa y volumen, avenida carrera  50 # 26-55 Int 2,  piso 5.</v>
      </c>
      <c r="B22" s="1476"/>
      <c r="C22" s="1476"/>
      <c r="D22" s="1476"/>
      <c r="E22" s="1476"/>
      <c r="F22" s="1476"/>
      <c r="G22" s="1476"/>
      <c r="H22" s="1476"/>
      <c r="I22" s="1476"/>
      <c r="J22" s="1476"/>
    </row>
    <row r="23" spans="1:10" ht="24.95" customHeight="1" x14ac:dyDescent="0.2">
      <c r="B23" s="1466"/>
      <c r="C23" s="1466"/>
      <c r="D23" s="1466"/>
      <c r="E23" s="1466"/>
      <c r="F23" s="1024"/>
      <c r="G23" s="596"/>
    </row>
    <row r="24" spans="1:10" ht="24.95" customHeight="1" x14ac:dyDescent="0.2">
      <c r="A24" s="1466" t="s">
        <v>207</v>
      </c>
      <c r="B24" s="1466"/>
      <c r="C24" s="1466"/>
      <c r="D24" s="1466"/>
      <c r="E24" s="1475">
        <f>'DATOS &amp;'!I7</f>
        <v>0</v>
      </c>
      <c r="F24" s="1475"/>
      <c r="G24" s="601"/>
      <c r="H24" s="601"/>
    </row>
    <row r="25" spans="1:10" ht="24.95" customHeight="1" x14ac:dyDescent="0.25">
      <c r="A25" s="596"/>
      <c r="B25" s="596"/>
      <c r="C25" s="596"/>
      <c r="D25" s="596"/>
      <c r="E25" s="596"/>
      <c r="F25" s="596"/>
      <c r="G25" s="1021"/>
      <c r="H25" s="1021"/>
      <c r="I25" s="595"/>
      <c r="J25" s="595"/>
    </row>
    <row r="26" spans="1:10" ht="24.95" customHeight="1" x14ac:dyDescent="0.2">
      <c r="A26" s="1436" t="s">
        <v>251</v>
      </c>
      <c r="B26" s="1436"/>
      <c r="C26" s="1436"/>
      <c r="D26" s="1436"/>
      <c r="E26" s="1436"/>
      <c r="F26" s="1436"/>
      <c r="G26" s="1436"/>
      <c r="H26" s="1436"/>
      <c r="I26" s="1436"/>
      <c r="J26" s="1436"/>
    </row>
    <row r="27" spans="1:10" ht="20.100000000000001" customHeight="1" x14ac:dyDescent="0.2">
      <c r="A27" s="1022"/>
      <c r="B27" s="1022"/>
      <c r="C27" s="1022"/>
      <c r="D27" s="1022"/>
      <c r="G27" s="595"/>
    </row>
    <row r="28" spans="1:10" ht="33" customHeight="1" x14ac:dyDescent="0.2">
      <c r="A28" s="1498" t="s">
        <v>470</v>
      </c>
      <c r="B28" s="1498"/>
      <c r="C28" s="1498"/>
      <c r="D28" s="1498"/>
      <c r="E28" s="1498"/>
      <c r="F28" s="1498"/>
      <c r="G28" s="1498"/>
      <c r="H28" s="1498"/>
      <c r="I28" s="1498"/>
      <c r="J28" s="1498"/>
    </row>
    <row r="29" spans="1:10" ht="20.100000000000001" customHeight="1" x14ac:dyDescent="0.25">
      <c r="G29" s="1021"/>
      <c r="H29" s="1021"/>
      <c r="I29" s="603"/>
      <c r="J29" s="603"/>
    </row>
    <row r="30" spans="1:10" ht="125.1" customHeight="1" x14ac:dyDescent="0.25">
      <c r="G30" s="1021"/>
      <c r="H30" s="1021"/>
      <c r="I30" s="603"/>
      <c r="J30" s="603"/>
    </row>
    <row r="31" spans="1:10" ht="35.1" customHeight="1" x14ac:dyDescent="0.25">
      <c r="G31" s="1021"/>
      <c r="H31" s="1021"/>
      <c r="I31" s="603"/>
      <c r="J31" s="603"/>
    </row>
    <row r="32" spans="1:10" ht="35.1" customHeight="1" x14ac:dyDescent="0.2">
      <c r="F32" s="1456" t="s">
        <v>474</v>
      </c>
      <c r="G32" s="1456"/>
      <c r="H32" s="1456"/>
      <c r="I32" s="1465">
        <f>I3</f>
        <v>0</v>
      </c>
      <c r="J32" s="1465"/>
    </row>
    <row r="33" spans="1:10" ht="23.1" customHeight="1" x14ac:dyDescent="0.2">
      <c r="A33" s="1436" t="s">
        <v>271</v>
      </c>
      <c r="B33" s="1436"/>
      <c r="C33" s="1436"/>
      <c r="D33" s="1436"/>
      <c r="E33" s="1436"/>
      <c r="F33" s="1436"/>
      <c r="G33" s="1436"/>
      <c r="H33" s="1436"/>
      <c r="I33" s="1436"/>
      <c r="J33" s="1436"/>
    </row>
    <row r="34" spans="1:10" ht="15" customHeight="1" x14ac:dyDescent="0.2">
      <c r="A34" s="1434"/>
      <c r="B34" s="1434"/>
      <c r="C34" s="1434"/>
      <c r="D34" s="1434"/>
      <c r="E34" s="1434"/>
      <c r="F34" s="1434"/>
      <c r="G34" s="1434"/>
      <c r="H34" s="1434"/>
      <c r="I34" s="1434"/>
      <c r="J34" s="1434"/>
    </row>
    <row r="35" spans="1:10" ht="15" customHeight="1" thickBot="1" x14ac:dyDescent="0.25">
      <c r="A35" s="604"/>
      <c r="B35" s="604"/>
      <c r="C35" s="604"/>
      <c r="D35" s="604"/>
      <c r="E35" s="604"/>
      <c r="F35" s="604"/>
      <c r="G35" s="604"/>
      <c r="J35" s="605"/>
    </row>
    <row r="36" spans="1:10" ht="32.1" customHeight="1" thickBot="1" x14ac:dyDescent="0.25">
      <c r="A36" s="1438" t="s">
        <v>259</v>
      </c>
      <c r="B36" s="1439"/>
      <c r="C36" s="1438" t="s">
        <v>219</v>
      </c>
      <c r="D36" s="1439"/>
      <c r="E36" s="1438" t="s">
        <v>220</v>
      </c>
      <c r="F36" s="1439"/>
      <c r="G36" s="1442" t="s">
        <v>221</v>
      </c>
      <c r="H36" s="1443"/>
      <c r="I36" s="1443"/>
      <c r="J36" s="1444"/>
    </row>
    <row r="37" spans="1:10" ht="45.95" customHeight="1" thickBot="1" x14ac:dyDescent="0.25">
      <c r="A37" s="1440"/>
      <c r="B37" s="1441"/>
      <c r="C37" s="1440"/>
      <c r="D37" s="1441"/>
      <c r="E37" s="1440"/>
      <c r="F37" s="1441"/>
      <c r="G37" s="1513" t="s">
        <v>222</v>
      </c>
      <c r="H37" s="1514"/>
      <c r="I37" s="1432" t="s">
        <v>332</v>
      </c>
      <c r="J37" s="1433"/>
    </row>
    <row r="38" spans="1:10" ht="45.95" customHeight="1" thickBot="1" x14ac:dyDescent="0.25">
      <c r="A38" s="1507" t="str">
        <f>D14</f>
        <v>Juego de pesas de 1 g a 10 kg</v>
      </c>
      <c r="B38" s="1508"/>
      <c r="C38" s="1509" t="s">
        <v>5</v>
      </c>
      <c r="D38" s="1510"/>
      <c r="E38" s="1511" t="e">
        <f>VLOOKUP($J$35,'DATOS &amp;'!B174:G184,1,FALSE)</f>
        <v>#N/A</v>
      </c>
      <c r="F38" s="1512"/>
      <c r="G38" s="606" t="e">
        <f>VLOOKUP($J$35,'DATOS &amp;'!B174:G185,3,FALSE)</f>
        <v>#N/A</v>
      </c>
      <c r="H38" s="607" t="s">
        <v>214</v>
      </c>
      <c r="I38" s="608" t="e">
        <f>VLOOKUP($J$35,'DATOS &amp;'!B174:G184,5,FALSE)</f>
        <v>#N/A</v>
      </c>
      <c r="J38" s="609" t="s">
        <v>129</v>
      </c>
    </row>
    <row r="39" spans="1:10" ht="39.950000000000003" hidden="1" customHeight="1" thickBot="1" x14ac:dyDescent="0.25">
      <c r="A39" s="1482"/>
      <c r="B39" s="1483"/>
      <c r="C39" s="1482"/>
      <c r="D39" s="1505"/>
      <c r="E39" s="1506"/>
      <c r="F39" s="1483"/>
      <c r="G39" s="610"/>
      <c r="H39" s="611"/>
      <c r="I39" s="610"/>
      <c r="J39" s="612"/>
    </row>
    <row r="40" spans="1:10" ht="27" customHeight="1" x14ac:dyDescent="0.2"/>
    <row r="41" spans="1:10" ht="23.1" customHeight="1" x14ac:dyDescent="0.2">
      <c r="A41" s="1436" t="s">
        <v>260</v>
      </c>
      <c r="B41" s="1436"/>
      <c r="C41" s="1436"/>
      <c r="D41" s="1436"/>
      <c r="E41" s="1436"/>
      <c r="F41" s="1436"/>
      <c r="G41" s="1436"/>
      <c r="H41" s="1436"/>
      <c r="I41" s="1436"/>
      <c r="J41" s="1436"/>
    </row>
    <row r="42" spans="1:10" ht="20.100000000000001" customHeight="1" x14ac:dyDescent="0.2">
      <c r="A42" s="613"/>
    </row>
    <row r="43" spans="1:10" ht="23.1" customHeight="1" x14ac:dyDescent="0.2">
      <c r="A43" s="1479" t="s">
        <v>249</v>
      </c>
      <c r="B43" s="1479"/>
      <c r="C43" s="1479"/>
      <c r="D43" s="1479"/>
      <c r="E43" s="1479"/>
      <c r="F43" s="1479"/>
      <c r="G43" s="1479"/>
      <c r="H43" s="1479"/>
      <c r="I43" s="1479"/>
      <c r="J43" s="1479"/>
    </row>
    <row r="44" spans="1:10" ht="23.1" customHeight="1" x14ac:dyDescent="0.2">
      <c r="A44" s="1479"/>
      <c r="B44" s="1479"/>
      <c r="C44" s="1479"/>
      <c r="D44" s="1479"/>
      <c r="E44" s="1479"/>
      <c r="F44" s="1479"/>
      <c r="G44" s="1479"/>
      <c r="H44" s="1479"/>
      <c r="I44" s="1479"/>
      <c r="J44" s="1479"/>
    </row>
    <row r="45" spans="1:10" ht="23.1" customHeight="1" x14ac:dyDescent="0.2">
      <c r="A45" s="1479"/>
      <c r="B45" s="1479"/>
      <c r="C45" s="1479"/>
      <c r="D45" s="1479"/>
      <c r="E45" s="1479"/>
      <c r="F45" s="1479"/>
      <c r="G45" s="1479"/>
      <c r="H45" s="1479"/>
      <c r="I45" s="1479"/>
      <c r="J45" s="1479"/>
    </row>
    <row r="46" spans="1:10" ht="20.100000000000001" customHeight="1" thickBot="1" x14ac:dyDescent="0.25">
      <c r="A46" s="1026"/>
      <c r="B46" s="1026"/>
      <c r="C46" s="1026"/>
      <c r="D46" s="1026"/>
      <c r="E46" s="1026"/>
      <c r="F46" s="1026"/>
      <c r="G46" s="1026"/>
      <c r="H46" s="1026"/>
      <c r="I46" s="1026"/>
      <c r="J46" s="1026"/>
    </row>
    <row r="47" spans="1:10" ht="42" customHeight="1" thickBot="1" x14ac:dyDescent="0.25">
      <c r="A47" s="1437" t="s">
        <v>13</v>
      </c>
      <c r="B47" s="1437"/>
      <c r="C47" s="1437"/>
      <c r="D47" s="1027" t="s">
        <v>21</v>
      </c>
      <c r="E47" s="1027" t="s">
        <v>10</v>
      </c>
      <c r="F47" s="616" t="s">
        <v>210</v>
      </c>
      <c r="G47" s="1437" t="s">
        <v>14</v>
      </c>
      <c r="H47" s="1437"/>
      <c r="I47" s="1437" t="s">
        <v>8</v>
      </c>
      <c r="J47" s="1437"/>
    </row>
    <row r="48" spans="1:10" ht="42" customHeight="1" thickBot="1" x14ac:dyDescent="0.25">
      <c r="A48" s="1480" t="s">
        <v>454</v>
      </c>
      <c r="B48" s="1480"/>
      <c r="C48" s="1480"/>
      <c r="D48" s="617" t="e">
        <f>VLOOKUP('1 g &amp;'!$E$6,'DATOS &amp;'!N10:AA61,2,FALSE)</f>
        <v>#N/A</v>
      </c>
      <c r="E48" s="1028" t="e">
        <f>VLOOKUP('1 g &amp;'!$E$6,'DATOS &amp;'!N10:AA61,3,FALSE)</f>
        <v>#N/A</v>
      </c>
      <c r="F48" s="619" t="e">
        <f>VLOOKUP('1 g &amp;'!$E$6,'DATOS &amp;'!N10:AA61,14,FALSE)</f>
        <v>#N/A</v>
      </c>
      <c r="G48" s="1477" t="e">
        <f>VLOOKUP('1 g &amp;'!$E$6,'DATOS &amp;'!N10:AA61,6,FALSE)</f>
        <v>#N/A</v>
      </c>
      <c r="H48" s="1477"/>
      <c r="I48" s="1435" t="e">
        <f>VLOOKUP('1 g &amp;'!$E$6,'DATOS &amp;'!N10:AA61,7,FALSE)</f>
        <v>#N/A</v>
      </c>
      <c r="J48" s="1435"/>
    </row>
    <row r="49" spans="1:1020 1029:2040 2049:3070 3079:4090 4099:5120 5129:6140 6149:7160 7169:8190 8199:9210 9219:10240 10249:11260 11269:12280 12289:13310 13319:14330 14339:15360 15369:16380" ht="42" customHeight="1" thickBot="1" x14ac:dyDescent="0.25">
      <c r="A49" s="1502" t="s">
        <v>297</v>
      </c>
      <c r="B49" s="1502"/>
      <c r="C49" s="1502"/>
      <c r="D49" s="617" t="e">
        <f>VLOOKUP('10 kg &amp;'!$E$6,'DATOS &amp;'!N10:AA61,2,FALSE)</f>
        <v>#N/A</v>
      </c>
      <c r="E49" s="1028" t="e">
        <f>VLOOKUP('10 kg &amp;'!$E$6,'DATOS &amp;'!N10:AA61,3,FALSE)</f>
        <v>#N/A</v>
      </c>
      <c r="F49" s="619" t="e">
        <f>VLOOKUP('10 kg &amp;'!$E$6,'DATOS &amp;'!N10:AA61,14,FALSE)</f>
        <v>#N/A</v>
      </c>
      <c r="G49" s="1503" t="e">
        <f>VLOOKUP('10 kg &amp;'!$E$6,'DATOS &amp;'!N10:AA61,6,FALSE)</f>
        <v>#N/A</v>
      </c>
      <c r="H49" s="1504"/>
      <c r="I49" s="1435" t="e">
        <f>VLOOKUP('10 kg &amp;'!$E$6,'DATOS &amp;'!N10:AA61,7,FALSE)</f>
        <v>#N/A</v>
      </c>
      <c r="J49" s="1435"/>
    </row>
    <row r="50" spans="1:1020 1029:2040 2049:3070 3079:4090 4099:5120 5129:6140 6149:7160 7169:8190 8199:9210 9219:10240 10249:11260 11269:12280 12289:13310 13319:14330 14339:15360 15369:16380" ht="27"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7" t="s">
        <v>252</v>
      </c>
      <c r="B51" s="1487"/>
      <c r="C51" s="1487"/>
      <c r="D51" s="1487"/>
      <c r="E51" s="1487"/>
      <c r="F51" s="1487"/>
      <c r="G51" s="1487"/>
      <c r="H51" s="1487"/>
      <c r="I51" s="1487"/>
      <c r="J51" s="1487"/>
    </row>
    <row r="52" spans="1:1020 1029:2040 2049:3070 3079:4090 4099:5120 5129:6140 6149:7160 7169:8190 8199:9210 9219:10240 10249:11260 11269:12280 12289:13310 13319:14330 14339:15360 15369:16380" ht="20.100000000000001" customHeight="1" x14ac:dyDescent="0.2">
      <c r="A52" s="613"/>
      <c r="B52" s="613"/>
    </row>
    <row r="53" spans="1:1020 1029:2040 2049:3070 3079:4090 4099:5120 5129:6140 6149:7160 7169:8190 8199:9210 9219:10240 10249:11260 11269:12280 12289:13310 13319:14330 14339:15360 15369:16380" ht="30" customHeight="1" x14ac:dyDescent="0.2">
      <c r="A53" s="1478" t="s">
        <v>272</v>
      </c>
      <c r="B53" s="1478"/>
      <c r="C53" s="1478"/>
      <c r="D53" s="1478"/>
      <c r="E53" s="1478"/>
      <c r="F53" s="1478"/>
      <c r="G53" s="1478"/>
      <c r="H53" s="1478"/>
      <c r="I53" s="1478"/>
      <c r="J53" s="1478"/>
    </row>
    <row r="54" spans="1:1020 1029:2040 2049:3070 3079:4090 4099:5120 5129:6140 6149:7160 7169:8190 8199:9210 9219:10240 10249:11260 11269:12280 12289:13310 13319:14330 14339:15360 15369:16380" ht="30" customHeight="1" x14ac:dyDescent="0.2">
      <c r="A54" s="1478"/>
      <c r="B54" s="1478"/>
      <c r="C54" s="1478"/>
      <c r="D54" s="1478"/>
      <c r="E54" s="1478"/>
      <c r="F54" s="1478"/>
      <c r="G54" s="1478"/>
      <c r="H54" s="1478"/>
      <c r="I54" s="1478"/>
      <c r="J54" s="1478"/>
    </row>
    <row r="55" spans="1:1020 1029:2040 2049:3070 3079:4090 4099:5120 5129:6140 6149:7160 7169:8190 8199:9210 9219:10240 10249:11260 11269:12280 12289:13310 13319:14330 14339:15360 15369:16380" ht="18" customHeight="1" x14ac:dyDescent="0.2">
      <c r="A55" s="1019"/>
      <c r="B55" s="1019"/>
      <c r="C55" s="1019"/>
      <c r="D55" s="1019"/>
      <c r="E55" s="1019"/>
      <c r="F55" s="1019"/>
      <c r="G55" s="1019"/>
      <c r="H55" s="1019"/>
      <c r="I55" s="1019"/>
      <c r="J55" s="1019"/>
    </row>
    <row r="56" spans="1:1020 1029:2040 2049:3070 3079:4090 4099:5120 5129:6140 6149:7160 7169:8190 8199:9210 9219:10240 10249:11260 11269:12280 12289:13310 13319:14330 14339:15360 15369:16380" ht="125.1" customHeight="1" x14ac:dyDescent="0.2">
      <c r="A56" s="1488"/>
      <c r="B56" s="1488"/>
      <c r="C56" s="1488"/>
      <c r="D56" s="1488"/>
      <c r="E56" s="1488"/>
      <c r="F56" s="1488"/>
      <c r="G56" s="1488"/>
      <c r="H56" s="1488"/>
      <c r="I56" s="1488"/>
      <c r="J56" s="1488"/>
    </row>
    <row r="57" spans="1:1020 1029:2040 2049:3070 3079:4090 4099:5120 5129:6140 6149:7160 7169:8190 8199:9210 9219:10240 10249:11260 11269:12280 12289:13310 13319:14330 14339:15360 15369:16380" ht="35.1" customHeight="1" x14ac:dyDescent="0.2">
      <c r="A57" s="1019"/>
      <c r="B57" s="1019"/>
      <c r="C57" s="1019"/>
      <c r="D57" s="1019"/>
      <c r="E57" s="1019"/>
      <c r="F57" s="1019"/>
    </row>
    <row r="58" spans="1:1020 1029:2040 2049:3070 3079:4090 4099:5120 5129:6140 6149:7160 7169:8190 8199:9210 9219:10240 10249:11260 11269:12280 12289:13310 13319:14330 14339:15360 15369:16380" ht="35.1" customHeight="1" x14ac:dyDescent="0.2">
      <c r="A58" s="1019"/>
      <c r="B58" s="1019"/>
      <c r="C58" s="1019"/>
      <c r="D58" s="1019"/>
      <c r="E58" s="1019"/>
      <c r="F58" s="1456" t="s">
        <v>474</v>
      </c>
      <c r="G58" s="1456"/>
      <c r="H58" s="1456"/>
      <c r="I58" s="1457">
        <f>I3</f>
        <v>0</v>
      </c>
      <c r="J58" s="1457"/>
    </row>
    <row r="59" spans="1:1020 1029:2040 2049:3070 3079:4090 4099:5120 5129:6140 6149:7160 7169:8190 8199:9210 9219:10240 10249:11260 11269:12280 12289:13310 13319:14330 14339:15360 15369:16380" ht="23.1" customHeight="1" x14ac:dyDescent="0.2">
      <c r="A59" s="1487" t="s">
        <v>253</v>
      </c>
      <c r="B59" s="1487"/>
      <c r="C59" s="1487"/>
      <c r="D59" s="1487"/>
      <c r="E59" s="1487"/>
      <c r="F59" s="1487"/>
      <c r="G59" s="1487"/>
      <c r="H59" s="1487"/>
      <c r="I59" s="1487"/>
      <c r="J59" s="1487"/>
    </row>
    <row r="60" spans="1:1020 1029:2040 2049:3070 3079:4090 4099:5120 5129:6140 6149:7160 7169:8190 8199:9210 9219:10240 10249:11260 11269:12280 12289:13310 13319:14330 14339:15360 15369:16380" ht="20.100000000000001" customHeight="1" thickBot="1" x14ac:dyDescent="0.25">
      <c r="A60" s="613"/>
      <c r="B60" s="613"/>
      <c r="S60" s="613"/>
      <c r="T60" s="613"/>
      <c r="AC60" s="613"/>
      <c r="AD60" s="613"/>
      <c r="AM60" s="613"/>
      <c r="AN60" s="613"/>
      <c r="AW60" s="613"/>
      <c r="AX60" s="613"/>
      <c r="BG60" s="613"/>
      <c r="BH60" s="613"/>
      <c r="BQ60" s="613"/>
      <c r="BR60" s="613"/>
      <c r="CA60" s="613"/>
      <c r="CB60" s="613"/>
      <c r="CK60" s="613"/>
      <c r="CL60" s="613"/>
      <c r="CU60" s="613"/>
      <c r="CV60" s="613"/>
      <c r="DE60" s="613"/>
      <c r="DF60" s="613"/>
      <c r="DO60" s="613"/>
      <c r="DP60" s="613"/>
      <c r="DY60" s="613"/>
      <c r="DZ60" s="613"/>
      <c r="EI60" s="613"/>
      <c r="EJ60" s="613"/>
      <c r="ES60" s="613"/>
      <c r="ET60" s="613"/>
      <c r="FC60" s="613"/>
      <c r="FD60" s="613"/>
      <c r="FM60" s="613"/>
      <c r="FN60" s="613"/>
      <c r="FW60" s="613"/>
      <c r="FX60" s="613"/>
      <c r="GG60" s="613"/>
      <c r="GH60" s="613"/>
      <c r="GQ60" s="613"/>
      <c r="GR60" s="613"/>
      <c r="HA60" s="613"/>
      <c r="HB60" s="613"/>
      <c r="HK60" s="613"/>
      <c r="HL60" s="613"/>
      <c r="HU60" s="613"/>
      <c r="HV60" s="613"/>
      <c r="IE60" s="613"/>
      <c r="IF60" s="613"/>
      <c r="IO60" s="613"/>
      <c r="IP60" s="613"/>
      <c r="IY60" s="613"/>
      <c r="IZ60" s="613"/>
      <c r="JI60" s="613"/>
      <c r="JJ60" s="613"/>
      <c r="JS60" s="613"/>
      <c r="JT60" s="613"/>
      <c r="KC60" s="613"/>
      <c r="KD60" s="613"/>
      <c r="KM60" s="613"/>
      <c r="KN60" s="613"/>
      <c r="KW60" s="613"/>
      <c r="KX60" s="613"/>
      <c r="LG60" s="613"/>
      <c r="LH60" s="613"/>
      <c r="LQ60" s="613"/>
      <c r="LR60" s="613"/>
      <c r="MA60" s="613"/>
      <c r="MB60" s="613"/>
      <c r="MK60" s="613"/>
      <c r="ML60" s="613"/>
      <c r="MU60" s="613"/>
      <c r="MV60" s="613"/>
      <c r="NE60" s="613"/>
      <c r="NF60" s="613"/>
      <c r="NO60" s="613"/>
      <c r="NP60" s="613"/>
      <c r="NY60" s="613"/>
      <c r="NZ60" s="613"/>
      <c r="OI60" s="613"/>
      <c r="OJ60" s="613"/>
      <c r="OS60" s="613"/>
      <c r="OT60" s="613"/>
      <c r="PC60" s="613"/>
      <c r="PD60" s="613"/>
      <c r="PM60" s="613"/>
      <c r="PN60" s="613"/>
      <c r="PW60" s="613"/>
      <c r="PX60" s="613"/>
      <c r="QG60" s="613"/>
      <c r="QH60" s="613"/>
      <c r="QQ60" s="613"/>
      <c r="QR60" s="613"/>
      <c r="RA60" s="613"/>
      <c r="RB60" s="613"/>
      <c r="RK60" s="613"/>
      <c r="RL60" s="613"/>
      <c r="RU60" s="613"/>
      <c r="RV60" s="613"/>
      <c r="SE60" s="613"/>
      <c r="SF60" s="613"/>
      <c r="SO60" s="613"/>
      <c r="SP60" s="613"/>
      <c r="SY60" s="613"/>
      <c r="SZ60" s="613"/>
      <c r="TI60" s="613"/>
      <c r="TJ60" s="613"/>
      <c r="TS60" s="613"/>
      <c r="TT60" s="613"/>
      <c r="UC60" s="613"/>
      <c r="UD60" s="613"/>
      <c r="UM60" s="613"/>
      <c r="UN60" s="613"/>
      <c r="UW60" s="613"/>
      <c r="UX60" s="613"/>
      <c r="VG60" s="613"/>
      <c r="VH60" s="613"/>
      <c r="VQ60" s="613"/>
      <c r="VR60" s="613"/>
      <c r="WA60" s="613"/>
      <c r="WB60" s="613"/>
      <c r="WK60" s="613"/>
      <c r="WL60" s="613"/>
      <c r="WU60" s="613"/>
      <c r="WV60" s="613"/>
      <c r="XE60" s="613"/>
      <c r="XF60" s="613"/>
      <c r="XO60" s="613"/>
      <c r="XP60" s="613"/>
      <c r="XY60" s="613"/>
      <c r="XZ60" s="613"/>
      <c r="YI60" s="613"/>
      <c r="YJ60" s="613"/>
      <c r="YS60" s="613"/>
      <c r="YT60" s="613"/>
      <c r="ZC60" s="613"/>
      <c r="ZD60" s="613"/>
      <c r="ZM60" s="613"/>
      <c r="ZN60" s="613"/>
      <c r="ZW60" s="613"/>
      <c r="ZX60" s="613"/>
      <c r="AAG60" s="613"/>
      <c r="AAH60" s="613"/>
      <c r="AAQ60" s="613"/>
      <c r="AAR60" s="613"/>
      <c r="ABA60" s="613"/>
      <c r="ABB60" s="613"/>
      <c r="ABK60" s="613"/>
      <c r="ABL60" s="613"/>
      <c r="ABU60" s="613"/>
      <c r="ABV60" s="613"/>
      <c r="ACE60" s="613"/>
      <c r="ACF60" s="613"/>
      <c r="ACO60" s="613"/>
      <c r="ACP60" s="613"/>
      <c r="ACY60" s="613"/>
      <c r="ACZ60" s="613"/>
      <c r="ADI60" s="613"/>
      <c r="ADJ60" s="613"/>
      <c r="ADS60" s="613"/>
      <c r="ADT60" s="613"/>
      <c r="AEC60" s="613"/>
      <c r="AED60" s="613"/>
      <c r="AEM60" s="613"/>
      <c r="AEN60" s="613"/>
      <c r="AEW60" s="613"/>
      <c r="AEX60" s="613"/>
      <c r="AFG60" s="613"/>
      <c r="AFH60" s="613"/>
      <c r="AFQ60" s="613"/>
      <c r="AFR60" s="613"/>
      <c r="AGA60" s="613"/>
      <c r="AGB60" s="613"/>
      <c r="AGK60" s="613"/>
      <c r="AGL60" s="613"/>
      <c r="AGU60" s="613"/>
      <c r="AGV60" s="613"/>
      <c r="AHE60" s="613"/>
      <c r="AHF60" s="613"/>
      <c r="AHO60" s="613"/>
      <c r="AHP60" s="613"/>
      <c r="AHY60" s="613"/>
      <c r="AHZ60" s="613"/>
      <c r="AII60" s="613"/>
      <c r="AIJ60" s="613"/>
      <c r="AIS60" s="613"/>
      <c r="AIT60" s="613"/>
      <c r="AJC60" s="613"/>
      <c r="AJD60" s="613"/>
      <c r="AJM60" s="613"/>
      <c r="AJN60" s="613"/>
      <c r="AJW60" s="613"/>
      <c r="AJX60" s="613"/>
      <c r="AKG60" s="613"/>
      <c r="AKH60" s="613"/>
      <c r="AKQ60" s="613"/>
      <c r="AKR60" s="613"/>
      <c r="ALA60" s="613"/>
      <c r="ALB60" s="613"/>
      <c r="ALK60" s="613"/>
      <c r="ALL60" s="613"/>
      <c r="ALU60" s="613"/>
      <c r="ALV60" s="613"/>
      <c r="AME60" s="613"/>
      <c r="AMF60" s="613"/>
      <c r="AMO60" s="613"/>
      <c r="AMP60" s="613"/>
      <c r="AMY60" s="613"/>
      <c r="AMZ60" s="613"/>
      <c r="ANI60" s="613"/>
      <c r="ANJ60" s="613"/>
      <c r="ANS60" s="613"/>
      <c r="ANT60" s="613"/>
      <c r="AOC60" s="613"/>
      <c r="AOD60" s="613"/>
      <c r="AOM60" s="613"/>
      <c r="AON60" s="613"/>
      <c r="AOW60" s="613"/>
      <c r="AOX60" s="613"/>
      <c r="APG60" s="613"/>
      <c r="APH60" s="613"/>
      <c r="APQ60" s="613"/>
      <c r="APR60" s="613"/>
      <c r="AQA60" s="613"/>
      <c r="AQB60" s="613"/>
      <c r="AQK60" s="613"/>
      <c r="AQL60" s="613"/>
      <c r="AQU60" s="613"/>
      <c r="AQV60" s="613"/>
      <c r="ARE60" s="613"/>
      <c r="ARF60" s="613"/>
      <c r="ARO60" s="613"/>
      <c r="ARP60" s="613"/>
      <c r="ARY60" s="613"/>
      <c r="ARZ60" s="613"/>
      <c r="ASI60" s="613"/>
      <c r="ASJ60" s="613"/>
      <c r="ASS60" s="613"/>
      <c r="AST60" s="613"/>
      <c r="ATC60" s="613"/>
      <c r="ATD60" s="613"/>
      <c r="ATM60" s="613"/>
      <c r="ATN60" s="613"/>
      <c r="ATW60" s="613"/>
      <c r="ATX60" s="613"/>
      <c r="AUG60" s="613"/>
      <c r="AUH60" s="613"/>
      <c r="AUQ60" s="613"/>
      <c r="AUR60" s="613"/>
      <c r="AVA60" s="613"/>
      <c r="AVB60" s="613"/>
      <c r="AVK60" s="613"/>
      <c r="AVL60" s="613"/>
      <c r="AVU60" s="613"/>
      <c r="AVV60" s="613"/>
      <c r="AWE60" s="613"/>
      <c r="AWF60" s="613"/>
      <c r="AWO60" s="613"/>
      <c r="AWP60" s="613"/>
      <c r="AWY60" s="613"/>
      <c r="AWZ60" s="613"/>
      <c r="AXI60" s="613"/>
      <c r="AXJ60" s="613"/>
      <c r="AXS60" s="613"/>
      <c r="AXT60" s="613"/>
      <c r="AYC60" s="613"/>
      <c r="AYD60" s="613"/>
      <c r="AYM60" s="613"/>
      <c r="AYN60" s="613"/>
      <c r="AYW60" s="613"/>
      <c r="AYX60" s="613"/>
      <c r="AZG60" s="613"/>
      <c r="AZH60" s="613"/>
      <c r="AZQ60" s="613"/>
      <c r="AZR60" s="613"/>
      <c r="BAA60" s="613"/>
      <c r="BAB60" s="613"/>
      <c r="BAK60" s="613"/>
      <c r="BAL60" s="613"/>
      <c r="BAU60" s="613"/>
      <c r="BAV60" s="613"/>
      <c r="BBE60" s="613"/>
      <c r="BBF60" s="613"/>
      <c r="BBO60" s="613"/>
      <c r="BBP60" s="613"/>
      <c r="BBY60" s="613"/>
      <c r="BBZ60" s="613"/>
      <c r="BCI60" s="613"/>
      <c r="BCJ60" s="613"/>
      <c r="BCS60" s="613"/>
      <c r="BCT60" s="613"/>
      <c r="BDC60" s="613"/>
      <c r="BDD60" s="613"/>
      <c r="BDM60" s="613"/>
      <c r="BDN60" s="613"/>
      <c r="BDW60" s="613"/>
      <c r="BDX60" s="613"/>
      <c r="BEG60" s="613"/>
      <c r="BEH60" s="613"/>
      <c r="BEQ60" s="613"/>
      <c r="BER60" s="613"/>
      <c r="BFA60" s="613"/>
      <c r="BFB60" s="613"/>
      <c r="BFK60" s="613"/>
      <c r="BFL60" s="613"/>
      <c r="BFU60" s="613"/>
      <c r="BFV60" s="613"/>
      <c r="BGE60" s="613"/>
      <c r="BGF60" s="613"/>
      <c r="BGO60" s="613"/>
      <c r="BGP60" s="613"/>
      <c r="BGY60" s="613"/>
      <c r="BGZ60" s="613"/>
      <c r="BHI60" s="613"/>
      <c r="BHJ60" s="613"/>
      <c r="BHS60" s="613"/>
      <c r="BHT60" s="613"/>
      <c r="BIC60" s="613"/>
      <c r="BID60" s="613"/>
      <c r="BIM60" s="613"/>
      <c r="BIN60" s="613"/>
      <c r="BIW60" s="613"/>
      <c r="BIX60" s="613"/>
      <c r="BJG60" s="613"/>
      <c r="BJH60" s="613"/>
      <c r="BJQ60" s="613"/>
      <c r="BJR60" s="613"/>
      <c r="BKA60" s="613"/>
      <c r="BKB60" s="613"/>
      <c r="BKK60" s="613"/>
      <c r="BKL60" s="613"/>
      <c r="BKU60" s="613"/>
      <c r="BKV60" s="613"/>
      <c r="BLE60" s="613"/>
      <c r="BLF60" s="613"/>
      <c r="BLO60" s="613"/>
      <c r="BLP60" s="613"/>
      <c r="BLY60" s="613"/>
      <c r="BLZ60" s="613"/>
      <c r="BMI60" s="613"/>
      <c r="BMJ60" s="613"/>
      <c r="BMS60" s="613"/>
      <c r="BMT60" s="613"/>
      <c r="BNC60" s="613"/>
      <c r="BND60" s="613"/>
      <c r="BNM60" s="613"/>
      <c r="BNN60" s="613"/>
      <c r="BNW60" s="613"/>
      <c r="BNX60" s="613"/>
      <c r="BOG60" s="613"/>
      <c r="BOH60" s="613"/>
      <c r="BOQ60" s="613"/>
      <c r="BOR60" s="613"/>
      <c r="BPA60" s="613"/>
      <c r="BPB60" s="613"/>
      <c r="BPK60" s="613"/>
      <c r="BPL60" s="613"/>
      <c r="BPU60" s="613"/>
      <c r="BPV60" s="613"/>
      <c r="BQE60" s="613"/>
      <c r="BQF60" s="613"/>
      <c r="BQO60" s="613"/>
      <c r="BQP60" s="613"/>
      <c r="BQY60" s="613"/>
      <c r="BQZ60" s="613"/>
      <c r="BRI60" s="613"/>
      <c r="BRJ60" s="613"/>
      <c r="BRS60" s="613"/>
      <c r="BRT60" s="613"/>
      <c r="BSC60" s="613"/>
      <c r="BSD60" s="613"/>
      <c r="BSM60" s="613"/>
      <c r="BSN60" s="613"/>
      <c r="BSW60" s="613"/>
      <c r="BSX60" s="613"/>
      <c r="BTG60" s="613"/>
      <c r="BTH60" s="613"/>
      <c r="BTQ60" s="613"/>
      <c r="BTR60" s="613"/>
      <c r="BUA60" s="613"/>
      <c r="BUB60" s="613"/>
      <c r="BUK60" s="613"/>
      <c r="BUL60" s="613"/>
      <c r="BUU60" s="613"/>
      <c r="BUV60" s="613"/>
      <c r="BVE60" s="613"/>
      <c r="BVF60" s="613"/>
      <c r="BVO60" s="613"/>
      <c r="BVP60" s="613"/>
      <c r="BVY60" s="613"/>
      <c r="BVZ60" s="613"/>
      <c r="BWI60" s="613"/>
      <c r="BWJ60" s="613"/>
      <c r="BWS60" s="613"/>
      <c r="BWT60" s="613"/>
      <c r="BXC60" s="613"/>
      <c r="BXD60" s="613"/>
      <c r="BXM60" s="613"/>
      <c r="BXN60" s="613"/>
      <c r="BXW60" s="613"/>
      <c r="BXX60" s="613"/>
      <c r="BYG60" s="613"/>
      <c r="BYH60" s="613"/>
      <c r="BYQ60" s="613"/>
      <c r="BYR60" s="613"/>
      <c r="BZA60" s="613"/>
      <c r="BZB60" s="613"/>
      <c r="BZK60" s="613"/>
      <c r="BZL60" s="613"/>
      <c r="BZU60" s="613"/>
      <c r="BZV60" s="613"/>
      <c r="CAE60" s="613"/>
      <c r="CAF60" s="613"/>
      <c r="CAO60" s="613"/>
      <c r="CAP60" s="613"/>
      <c r="CAY60" s="613"/>
      <c r="CAZ60" s="613"/>
      <c r="CBI60" s="613"/>
      <c r="CBJ60" s="613"/>
      <c r="CBS60" s="613"/>
      <c r="CBT60" s="613"/>
      <c r="CCC60" s="613"/>
      <c r="CCD60" s="613"/>
      <c r="CCM60" s="613"/>
      <c r="CCN60" s="613"/>
      <c r="CCW60" s="613"/>
      <c r="CCX60" s="613"/>
      <c r="CDG60" s="613"/>
      <c r="CDH60" s="613"/>
      <c r="CDQ60" s="613"/>
      <c r="CDR60" s="613"/>
      <c r="CEA60" s="613"/>
      <c r="CEB60" s="613"/>
      <c r="CEK60" s="613"/>
      <c r="CEL60" s="613"/>
      <c r="CEU60" s="613"/>
      <c r="CEV60" s="613"/>
      <c r="CFE60" s="613"/>
      <c r="CFF60" s="613"/>
      <c r="CFO60" s="613"/>
      <c r="CFP60" s="613"/>
      <c r="CFY60" s="613"/>
      <c r="CFZ60" s="613"/>
      <c r="CGI60" s="613"/>
      <c r="CGJ60" s="613"/>
      <c r="CGS60" s="613"/>
      <c r="CGT60" s="613"/>
      <c r="CHC60" s="613"/>
      <c r="CHD60" s="613"/>
      <c r="CHM60" s="613"/>
      <c r="CHN60" s="613"/>
      <c r="CHW60" s="613"/>
      <c r="CHX60" s="613"/>
      <c r="CIG60" s="613"/>
      <c r="CIH60" s="613"/>
      <c r="CIQ60" s="613"/>
      <c r="CIR60" s="613"/>
      <c r="CJA60" s="613"/>
      <c r="CJB60" s="613"/>
      <c r="CJK60" s="613"/>
      <c r="CJL60" s="613"/>
      <c r="CJU60" s="613"/>
      <c r="CJV60" s="613"/>
      <c r="CKE60" s="613"/>
      <c r="CKF60" s="613"/>
      <c r="CKO60" s="613"/>
      <c r="CKP60" s="613"/>
      <c r="CKY60" s="613"/>
      <c r="CKZ60" s="613"/>
      <c r="CLI60" s="613"/>
      <c r="CLJ60" s="613"/>
      <c r="CLS60" s="613"/>
      <c r="CLT60" s="613"/>
      <c r="CMC60" s="613"/>
      <c r="CMD60" s="613"/>
      <c r="CMM60" s="613"/>
      <c r="CMN60" s="613"/>
      <c r="CMW60" s="613"/>
      <c r="CMX60" s="613"/>
      <c r="CNG60" s="613"/>
      <c r="CNH60" s="613"/>
      <c r="CNQ60" s="613"/>
      <c r="CNR60" s="613"/>
      <c r="COA60" s="613"/>
      <c r="COB60" s="613"/>
      <c r="COK60" s="613"/>
      <c r="COL60" s="613"/>
      <c r="COU60" s="613"/>
      <c r="COV60" s="613"/>
      <c r="CPE60" s="613"/>
      <c r="CPF60" s="613"/>
      <c r="CPO60" s="613"/>
      <c r="CPP60" s="613"/>
      <c r="CPY60" s="613"/>
      <c r="CPZ60" s="613"/>
      <c r="CQI60" s="613"/>
      <c r="CQJ60" s="613"/>
      <c r="CQS60" s="613"/>
      <c r="CQT60" s="613"/>
      <c r="CRC60" s="613"/>
      <c r="CRD60" s="613"/>
      <c r="CRM60" s="613"/>
      <c r="CRN60" s="613"/>
      <c r="CRW60" s="613"/>
      <c r="CRX60" s="613"/>
      <c r="CSG60" s="613"/>
      <c r="CSH60" s="613"/>
      <c r="CSQ60" s="613"/>
      <c r="CSR60" s="613"/>
      <c r="CTA60" s="613"/>
      <c r="CTB60" s="613"/>
      <c r="CTK60" s="613"/>
      <c r="CTL60" s="613"/>
      <c r="CTU60" s="613"/>
      <c r="CTV60" s="613"/>
      <c r="CUE60" s="613"/>
      <c r="CUF60" s="613"/>
      <c r="CUO60" s="613"/>
      <c r="CUP60" s="613"/>
      <c r="CUY60" s="613"/>
      <c r="CUZ60" s="613"/>
      <c r="CVI60" s="613"/>
      <c r="CVJ60" s="613"/>
      <c r="CVS60" s="613"/>
      <c r="CVT60" s="613"/>
      <c r="CWC60" s="613"/>
      <c r="CWD60" s="613"/>
      <c r="CWM60" s="613"/>
      <c r="CWN60" s="613"/>
      <c r="CWW60" s="613"/>
      <c r="CWX60" s="613"/>
      <c r="CXG60" s="613"/>
      <c r="CXH60" s="613"/>
      <c r="CXQ60" s="613"/>
      <c r="CXR60" s="613"/>
      <c r="CYA60" s="613"/>
      <c r="CYB60" s="613"/>
      <c r="CYK60" s="613"/>
      <c r="CYL60" s="613"/>
      <c r="CYU60" s="613"/>
      <c r="CYV60" s="613"/>
      <c r="CZE60" s="613"/>
      <c r="CZF60" s="613"/>
      <c r="CZO60" s="613"/>
      <c r="CZP60" s="613"/>
      <c r="CZY60" s="613"/>
      <c r="CZZ60" s="613"/>
      <c r="DAI60" s="613"/>
      <c r="DAJ60" s="613"/>
      <c r="DAS60" s="613"/>
      <c r="DAT60" s="613"/>
      <c r="DBC60" s="613"/>
      <c r="DBD60" s="613"/>
      <c r="DBM60" s="613"/>
      <c r="DBN60" s="613"/>
      <c r="DBW60" s="613"/>
      <c r="DBX60" s="613"/>
      <c r="DCG60" s="613"/>
      <c r="DCH60" s="613"/>
      <c r="DCQ60" s="613"/>
      <c r="DCR60" s="613"/>
      <c r="DDA60" s="613"/>
      <c r="DDB60" s="613"/>
      <c r="DDK60" s="613"/>
      <c r="DDL60" s="613"/>
      <c r="DDU60" s="613"/>
      <c r="DDV60" s="613"/>
      <c r="DEE60" s="613"/>
      <c r="DEF60" s="613"/>
      <c r="DEO60" s="613"/>
      <c r="DEP60" s="613"/>
      <c r="DEY60" s="613"/>
      <c r="DEZ60" s="613"/>
      <c r="DFI60" s="613"/>
      <c r="DFJ60" s="613"/>
      <c r="DFS60" s="613"/>
      <c r="DFT60" s="613"/>
      <c r="DGC60" s="613"/>
      <c r="DGD60" s="613"/>
      <c r="DGM60" s="613"/>
      <c r="DGN60" s="613"/>
      <c r="DGW60" s="613"/>
      <c r="DGX60" s="613"/>
      <c r="DHG60" s="613"/>
      <c r="DHH60" s="613"/>
      <c r="DHQ60" s="613"/>
      <c r="DHR60" s="613"/>
      <c r="DIA60" s="613"/>
      <c r="DIB60" s="613"/>
      <c r="DIK60" s="613"/>
      <c r="DIL60" s="613"/>
      <c r="DIU60" s="613"/>
      <c r="DIV60" s="613"/>
      <c r="DJE60" s="613"/>
      <c r="DJF60" s="613"/>
      <c r="DJO60" s="613"/>
      <c r="DJP60" s="613"/>
      <c r="DJY60" s="613"/>
      <c r="DJZ60" s="613"/>
      <c r="DKI60" s="613"/>
      <c r="DKJ60" s="613"/>
      <c r="DKS60" s="613"/>
      <c r="DKT60" s="613"/>
      <c r="DLC60" s="613"/>
      <c r="DLD60" s="613"/>
      <c r="DLM60" s="613"/>
      <c r="DLN60" s="613"/>
      <c r="DLW60" s="613"/>
      <c r="DLX60" s="613"/>
      <c r="DMG60" s="613"/>
      <c r="DMH60" s="613"/>
      <c r="DMQ60" s="613"/>
      <c r="DMR60" s="613"/>
      <c r="DNA60" s="613"/>
      <c r="DNB60" s="613"/>
      <c r="DNK60" s="613"/>
      <c r="DNL60" s="613"/>
      <c r="DNU60" s="613"/>
      <c r="DNV60" s="613"/>
      <c r="DOE60" s="613"/>
      <c r="DOF60" s="613"/>
      <c r="DOO60" s="613"/>
      <c r="DOP60" s="613"/>
      <c r="DOY60" s="613"/>
      <c r="DOZ60" s="613"/>
      <c r="DPI60" s="613"/>
      <c r="DPJ60" s="613"/>
      <c r="DPS60" s="613"/>
      <c r="DPT60" s="613"/>
      <c r="DQC60" s="613"/>
      <c r="DQD60" s="613"/>
      <c r="DQM60" s="613"/>
      <c r="DQN60" s="613"/>
      <c r="DQW60" s="613"/>
      <c r="DQX60" s="613"/>
      <c r="DRG60" s="613"/>
      <c r="DRH60" s="613"/>
      <c r="DRQ60" s="613"/>
      <c r="DRR60" s="613"/>
      <c r="DSA60" s="613"/>
      <c r="DSB60" s="613"/>
      <c r="DSK60" s="613"/>
      <c r="DSL60" s="613"/>
      <c r="DSU60" s="613"/>
      <c r="DSV60" s="613"/>
      <c r="DTE60" s="613"/>
      <c r="DTF60" s="613"/>
      <c r="DTO60" s="613"/>
      <c r="DTP60" s="613"/>
      <c r="DTY60" s="613"/>
      <c r="DTZ60" s="613"/>
      <c r="DUI60" s="613"/>
      <c r="DUJ60" s="613"/>
      <c r="DUS60" s="613"/>
      <c r="DUT60" s="613"/>
      <c r="DVC60" s="613"/>
      <c r="DVD60" s="613"/>
      <c r="DVM60" s="613"/>
      <c r="DVN60" s="613"/>
      <c r="DVW60" s="613"/>
      <c r="DVX60" s="613"/>
      <c r="DWG60" s="613"/>
      <c r="DWH60" s="613"/>
      <c r="DWQ60" s="613"/>
      <c r="DWR60" s="613"/>
      <c r="DXA60" s="613"/>
      <c r="DXB60" s="613"/>
      <c r="DXK60" s="613"/>
      <c r="DXL60" s="613"/>
      <c r="DXU60" s="613"/>
      <c r="DXV60" s="613"/>
      <c r="DYE60" s="613"/>
      <c r="DYF60" s="613"/>
      <c r="DYO60" s="613"/>
      <c r="DYP60" s="613"/>
      <c r="DYY60" s="613"/>
      <c r="DYZ60" s="613"/>
      <c r="DZI60" s="613"/>
      <c r="DZJ60" s="613"/>
      <c r="DZS60" s="613"/>
      <c r="DZT60" s="613"/>
      <c r="EAC60" s="613"/>
      <c r="EAD60" s="613"/>
      <c r="EAM60" s="613"/>
      <c r="EAN60" s="613"/>
      <c r="EAW60" s="613"/>
      <c r="EAX60" s="613"/>
      <c r="EBG60" s="613"/>
      <c r="EBH60" s="613"/>
      <c r="EBQ60" s="613"/>
      <c r="EBR60" s="613"/>
      <c r="ECA60" s="613"/>
      <c r="ECB60" s="613"/>
      <c r="ECK60" s="613"/>
      <c r="ECL60" s="613"/>
      <c r="ECU60" s="613"/>
      <c r="ECV60" s="613"/>
      <c r="EDE60" s="613"/>
      <c r="EDF60" s="613"/>
      <c r="EDO60" s="613"/>
      <c r="EDP60" s="613"/>
      <c r="EDY60" s="613"/>
      <c r="EDZ60" s="613"/>
      <c r="EEI60" s="613"/>
      <c r="EEJ60" s="613"/>
      <c r="EES60" s="613"/>
      <c r="EET60" s="613"/>
      <c r="EFC60" s="613"/>
      <c r="EFD60" s="613"/>
      <c r="EFM60" s="613"/>
      <c r="EFN60" s="613"/>
      <c r="EFW60" s="613"/>
      <c r="EFX60" s="613"/>
      <c r="EGG60" s="613"/>
      <c r="EGH60" s="613"/>
      <c r="EGQ60" s="613"/>
      <c r="EGR60" s="613"/>
      <c r="EHA60" s="613"/>
      <c r="EHB60" s="613"/>
      <c r="EHK60" s="613"/>
      <c r="EHL60" s="613"/>
      <c r="EHU60" s="613"/>
      <c r="EHV60" s="613"/>
      <c r="EIE60" s="613"/>
      <c r="EIF60" s="613"/>
      <c r="EIO60" s="613"/>
      <c r="EIP60" s="613"/>
      <c r="EIY60" s="613"/>
      <c r="EIZ60" s="613"/>
      <c r="EJI60" s="613"/>
      <c r="EJJ60" s="613"/>
      <c r="EJS60" s="613"/>
      <c r="EJT60" s="613"/>
      <c r="EKC60" s="613"/>
      <c r="EKD60" s="613"/>
      <c r="EKM60" s="613"/>
      <c r="EKN60" s="613"/>
      <c r="EKW60" s="613"/>
      <c r="EKX60" s="613"/>
      <c r="ELG60" s="613"/>
      <c r="ELH60" s="613"/>
      <c r="ELQ60" s="613"/>
      <c r="ELR60" s="613"/>
      <c r="EMA60" s="613"/>
      <c r="EMB60" s="613"/>
      <c r="EMK60" s="613"/>
      <c r="EML60" s="613"/>
      <c r="EMU60" s="613"/>
      <c r="EMV60" s="613"/>
      <c r="ENE60" s="613"/>
      <c r="ENF60" s="613"/>
      <c r="ENO60" s="613"/>
      <c r="ENP60" s="613"/>
      <c r="ENY60" s="613"/>
      <c r="ENZ60" s="613"/>
      <c r="EOI60" s="613"/>
      <c r="EOJ60" s="613"/>
      <c r="EOS60" s="613"/>
      <c r="EOT60" s="613"/>
      <c r="EPC60" s="613"/>
      <c r="EPD60" s="613"/>
      <c r="EPM60" s="613"/>
      <c r="EPN60" s="613"/>
      <c r="EPW60" s="613"/>
      <c r="EPX60" s="613"/>
      <c r="EQG60" s="613"/>
      <c r="EQH60" s="613"/>
      <c r="EQQ60" s="613"/>
      <c r="EQR60" s="613"/>
      <c r="ERA60" s="613"/>
      <c r="ERB60" s="613"/>
      <c r="ERK60" s="613"/>
      <c r="ERL60" s="613"/>
      <c r="ERU60" s="613"/>
      <c r="ERV60" s="613"/>
      <c r="ESE60" s="613"/>
      <c r="ESF60" s="613"/>
      <c r="ESO60" s="613"/>
      <c r="ESP60" s="613"/>
      <c r="ESY60" s="613"/>
      <c r="ESZ60" s="613"/>
      <c r="ETI60" s="613"/>
      <c r="ETJ60" s="613"/>
      <c r="ETS60" s="613"/>
      <c r="ETT60" s="613"/>
      <c r="EUC60" s="613"/>
      <c r="EUD60" s="613"/>
      <c r="EUM60" s="613"/>
      <c r="EUN60" s="613"/>
      <c r="EUW60" s="613"/>
      <c r="EUX60" s="613"/>
      <c r="EVG60" s="613"/>
      <c r="EVH60" s="613"/>
      <c r="EVQ60" s="613"/>
      <c r="EVR60" s="613"/>
      <c r="EWA60" s="613"/>
      <c r="EWB60" s="613"/>
      <c r="EWK60" s="613"/>
      <c r="EWL60" s="613"/>
      <c r="EWU60" s="613"/>
      <c r="EWV60" s="613"/>
      <c r="EXE60" s="613"/>
      <c r="EXF60" s="613"/>
      <c r="EXO60" s="613"/>
      <c r="EXP60" s="613"/>
      <c r="EXY60" s="613"/>
      <c r="EXZ60" s="613"/>
      <c r="EYI60" s="613"/>
      <c r="EYJ60" s="613"/>
      <c r="EYS60" s="613"/>
      <c r="EYT60" s="613"/>
      <c r="EZC60" s="613"/>
      <c r="EZD60" s="613"/>
      <c r="EZM60" s="613"/>
      <c r="EZN60" s="613"/>
      <c r="EZW60" s="613"/>
      <c r="EZX60" s="613"/>
      <c r="FAG60" s="613"/>
      <c r="FAH60" s="613"/>
      <c r="FAQ60" s="613"/>
      <c r="FAR60" s="613"/>
      <c r="FBA60" s="613"/>
      <c r="FBB60" s="613"/>
      <c r="FBK60" s="613"/>
      <c r="FBL60" s="613"/>
      <c r="FBU60" s="613"/>
      <c r="FBV60" s="613"/>
      <c r="FCE60" s="613"/>
      <c r="FCF60" s="613"/>
      <c r="FCO60" s="613"/>
      <c r="FCP60" s="613"/>
      <c r="FCY60" s="613"/>
      <c r="FCZ60" s="613"/>
      <c r="FDI60" s="613"/>
      <c r="FDJ60" s="613"/>
      <c r="FDS60" s="613"/>
      <c r="FDT60" s="613"/>
      <c r="FEC60" s="613"/>
      <c r="FED60" s="613"/>
      <c r="FEM60" s="613"/>
      <c r="FEN60" s="613"/>
      <c r="FEW60" s="613"/>
      <c r="FEX60" s="613"/>
      <c r="FFG60" s="613"/>
      <c r="FFH60" s="613"/>
      <c r="FFQ60" s="613"/>
      <c r="FFR60" s="613"/>
      <c r="FGA60" s="613"/>
      <c r="FGB60" s="613"/>
      <c r="FGK60" s="613"/>
      <c r="FGL60" s="613"/>
      <c r="FGU60" s="613"/>
      <c r="FGV60" s="613"/>
      <c r="FHE60" s="613"/>
      <c r="FHF60" s="613"/>
      <c r="FHO60" s="613"/>
      <c r="FHP60" s="613"/>
      <c r="FHY60" s="613"/>
      <c r="FHZ60" s="613"/>
      <c r="FII60" s="613"/>
      <c r="FIJ60" s="613"/>
      <c r="FIS60" s="613"/>
      <c r="FIT60" s="613"/>
      <c r="FJC60" s="613"/>
      <c r="FJD60" s="613"/>
      <c r="FJM60" s="613"/>
      <c r="FJN60" s="613"/>
      <c r="FJW60" s="613"/>
      <c r="FJX60" s="613"/>
      <c r="FKG60" s="613"/>
      <c r="FKH60" s="613"/>
      <c r="FKQ60" s="613"/>
      <c r="FKR60" s="613"/>
      <c r="FLA60" s="613"/>
      <c r="FLB60" s="613"/>
      <c r="FLK60" s="613"/>
      <c r="FLL60" s="613"/>
      <c r="FLU60" s="613"/>
      <c r="FLV60" s="613"/>
      <c r="FME60" s="613"/>
      <c r="FMF60" s="613"/>
      <c r="FMO60" s="613"/>
      <c r="FMP60" s="613"/>
      <c r="FMY60" s="613"/>
      <c r="FMZ60" s="613"/>
      <c r="FNI60" s="613"/>
      <c r="FNJ60" s="613"/>
      <c r="FNS60" s="613"/>
      <c r="FNT60" s="613"/>
      <c r="FOC60" s="613"/>
      <c r="FOD60" s="613"/>
      <c r="FOM60" s="613"/>
      <c r="FON60" s="613"/>
      <c r="FOW60" s="613"/>
      <c r="FOX60" s="613"/>
      <c r="FPG60" s="613"/>
      <c r="FPH60" s="613"/>
      <c r="FPQ60" s="613"/>
      <c r="FPR60" s="613"/>
      <c r="FQA60" s="613"/>
      <c r="FQB60" s="613"/>
      <c r="FQK60" s="613"/>
      <c r="FQL60" s="613"/>
      <c r="FQU60" s="613"/>
      <c r="FQV60" s="613"/>
      <c r="FRE60" s="613"/>
      <c r="FRF60" s="613"/>
      <c r="FRO60" s="613"/>
      <c r="FRP60" s="613"/>
      <c r="FRY60" s="613"/>
      <c r="FRZ60" s="613"/>
      <c r="FSI60" s="613"/>
      <c r="FSJ60" s="613"/>
      <c r="FSS60" s="613"/>
      <c r="FST60" s="613"/>
      <c r="FTC60" s="613"/>
      <c r="FTD60" s="613"/>
      <c r="FTM60" s="613"/>
      <c r="FTN60" s="613"/>
      <c r="FTW60" s="613"/>
      <c r="FTX60" s="613"/>
      <c r="FUG60" s="613"/>
      <c r="FUH60" s="613"/>
      <c r="FUQ60" s="613"/>
      <c r="FUR60" s="613"/>
      <c r="FVA60" s="613"/>
      <c r="FVB60" s="613"/>
      <c r="FVK60" s="613"/>
      <c r="FVL60" s="613"/>
      <c r="FVU60" s="613"/>
      <c r="FVV60" s="613"/>
      <c r="FWE60" s="613"/>
      <c r="FWF60" s="613"/>
      <c r="FWO60" s="613"/>
      <c r="FWP60" s="613"/>
      <c r="FWY60" s="613"/>
      <c r="FWZ60" s="613"/>
      <c r="FXI60" s="613"/>
      <c r="FXJ60" s="613"/>
      <c r="FXS60" s="613"/>
      <c r="FXT60" s="613"/>
      <c r="FYC60" s="613"/>
      <c r="FYD60" s="613"/>
      <c r="FYM60" s="613"/>
      <c r="FYN60" s="613"/>
      <c r="FYW60" s="613"/>
      <c r="FYX60" s="613"/>
      <c r="FZG60" s="613"/>
      <c r="FZH60" s="613"/>
      <c r="FZQ60" s="613"/>
      <c r="FZR60" s="613"/>
      <c r="GAA60" s="613"/>
      <c r="GAB60" s="613"/>
      <c r="GAK60" s="613"/>
      <c r="GAL60" s="613"/>
      <c r="GAU60" s="613"/>
      <c r="GAV60" s="613"/>
      <c r="GBE60" s="613"/>
      <c r="GBF60" s="613"/>
      <c r="GBO60" s="613"/>
      <c r="GBP60" s="613"/>
      <c r="GBY60" s="613"/>
      <c r="GBZ60" s="613"/>
      <c r="GCI60" s="613"/>
      <c r="GCJ60" s="613"/>
      <c r="GCS60" s="613"/>
      <c r="GCT60" s="613"/>
      <c r="GDC60" s="613"/>
      <c r="GDD60" s="613"/>
      <c r="GDM60" s="613"/>
      <c r="GDN60" s="613"/>
      <c r="GDW60" s="613"/>
      <c r="GDX60" s="613"/>
      <c r="GEG60" s="613"/>
      <c r="GEH60" s="613"/>
      <c r="GEQ60" s="613"/>
      <c r="GER60" s="613"/>
      <c r="GFA60" s="613"/>
      <c r="GFB60" s="613"/>
      <c r="GFK60" s="613"/>
      <c r="GFL60" s="613"/>
      <c r="GFU60" s="613"/>
      <c r="GFV60" s="613"/>
      <c r="GGE60" s="613"/>
      <c r="GGF60" s="613"/>
      <c r="GGO60" s="613"/>
      <c r="GGP60" s="613"/>
      <c r="GGY60" s="613"/>
      <c r="GGZ60" s="613"/>
      <c r="GHI60" s="613"/>
      <c r="GHJ60" s="613"/>
      <c r="GHS60" s="613"/>
      <c r="GHT60" s="613"/>
      <c r="GIC60" s="613"/>
      <c r="GID60" s="613"/>
      <c r="GIM60" s="613"/>
      <c r="GIN60" s="613"/>
      <c r="GIW60" s="613"/>
      <c r="GIX60" s="613"/>
      <c r="GJG60" s="613"/>
      <c r="GJH60" s="613"/>
      <c r="GJQ60" s="613"/>
      <c r="GJR60" s="613"/>
      <c r="GKA60" s="613"/>
      <c r="GKB60" s="613"/>
      <c r="GKK60" s="613"/>
      <c r="GKL60" s="613"/>
      <c r="GKU60" s="613"/>
      <c r="GKV60" s="613"/>
      <c r="GLE60" s="613"/>
      <c r="GLF60" s="613"/>
      <c r="GLO60" s="613"/>
      <c r="GLP60" s="613"/>
      <c r="GLY60" s="613"/>
      <c r="GLZ60" s="613"/>
      <c r="GMI60" s="613"/>
      <c r="GMJ60" s="613"/>
      <c r="GMS60" s="613"/>
      <c r="GMT60" s="613"/>
      <c r="GNC60" s="613"/>
      <c r="GND60" s="613"/>
      <c r="GNM60" s="613"/>
      <c r="GNN60" s="613"/>
      <c r="GNW60" s="613"/>
      <c r="GNX60" s="613"/>
      <c r="GOG60" s="613"/>
      <c r="GOH60" s="613"/>
      <c r="GOQ60" s="613"/>
      <c r="GOR60" s="613"/>
      <c r="GPA60" s="613"/>
      <c r="GPB60" s="613"/>
      <c r="GPK60" s="613"/>
      <c r="GPL60" s="613"/>
      <c r="GPU60" s="613"/>
      <c r="GPV60" s="613"/>
      <c r="GQE60" s="613"/>
      <c r="GQF60" s="613"/>
      <c r="GQO60" s="613"/>
      <c r="GQP60" s="613"/>
      <c r="GQY60" s="613"/>
      <c r="GQZ60" s="613"/>
      <c r="GRI60" s="613"/>
      <c r="GRJ60" s="613"/>
      <c r="GRS60" s="613"/>
      <c r="GRT60" s="613"/>
      <c r="GSC60" s="613"/>
      <c r="GSD60" s="613"/>
      <c r="GSM60" s="613"/>
      <c r="GSN60" s="613"/>
      <c r="GSW60" s="613"/>
      <c r="GSX60" s="613"/>
      <c r="GTG60" s="613"/>
      <c r="GTH60" s="613"/>
      <c r="GTQ60" s="613"/>
      <c r="GTR60" s="613"/>
      <c r="GUA60" s="613"/>
      <c r="GUB60" s="613"/>
      <c r="GUK60" s="613"/>
      <c r="GUL60" s="613"/>
      <c r="GUU60" s="613"/>
      <c r="GUV60" s="613"/>
      <c r="GVE60" s="613"/>
      <c r="GVF60" s="613"/>
      <c r="GVO60" s="613"/>
      <c r="GVP60" s="613"/>
      <c r="GVY60" s="613"/>
      <c r="GVZ60" s="613"/>
      <c r="GWI60" s="613"/>
      <c r="GWJ60" s="613"/>
      <c r="GWS60" s="613"/>
      <c r="GWT60" s="613"/>
      <c r="GXC60" s="613"/>
      <c r="GXD60" s="613"/>
      <c r="GXM60" s="613"/>
      <c r="GXN60" s="613"/>
      <c r="GXW60" s="613"/>
      <c r="GXX60" s="613"/>
      <c r="GYG60" s="613"/>
      <c r="GYH60" s="613"/>
      <c r="GYQ60" s="613"/>
      <c r="GYR60" s="613"/>
      <c r="GZA60" s="613"/>
      <c r="GZB60" s="613"/>
      <c r="GZK60" s="613"/>
      <c r="GZL60" s="613"/>
      <c r="GZU60" s="613"/>
      <c r="GZV60" s="613"/>
      <c r="HAE60" s="613"/>
      <c r="HAF60" s="613"/>
      <c r="HAO60" s="613"/>
      <c r="HAP60" s="613"/>
      <c r="HAY60" s="613"/>
      <c r="HAZ60" s="613"/>
      <c r="HBI60" s="613"/>
      <c r="HBJ60" s="613"/>
      <c r="HBS60" s="613"/>
      <c r="HBT60" s="613"/>
      <c r="HCC60" s="613"/>
      <c r="HCD60" s="613"/>
      <c r="HCM60" s="613"/>
      <c r="HCN60" s="613"/>
      <c r="HCW60" s="613"/>
      <c r="HCX60" s="613"/>
      <c r="HDG60" s="613"/>
      <c r="HDH60" s="613"/>
      <c r="HDQ60" s="613"/>
      <c r="HDR60" s="613"/>
      <c r="HEA60" s="613"/>
      <c r="HEB60" s="613"/>
      <c r="HEK60" s="613"/>
      <c r="HEL60" s="613"/>
      <c r="HEU60" s="613"/>
      <c r="HEV60" s="613"/>
      <c r="HFE60" s="613"/>
      <c r="HFF60" s="613"/>
      <c r="HFO60" s="613"/>
      <c r="HFP60" s="613"/>
      <c r="HFY60" s="613"/>
      <c r="HFZ60" s="613"/>
      <c r="HGI60" s="613"/>
      <c r="HGJ60" s="613"/>
      <c r="HGS60" s="613"/>
      <c r="HGT60" s="613"/>
      <c r="HHC60" s="613"/>
      <c r="HHD60" s="613"/>
      <c r="HHM60" s="613"/>
      <c r="HHN60" s="613"/>
      <c r="HHW60" s="613"/>
      <c r="HHX60" s="613"/>
      <c r="HIG60" s="613"/>
      <c r="HIH60" s="613"/>
      <c r="HIQ60" s="613"/>
      <c r="HIR60" s="613"/>
      <c r="HJA60" s="613"/>
      <c r="HJB60" s="613"/>
      <c r="HJK60" s="613"/>
      <c r="HJL60" s="613"/>
      <c r="HJU60" s="613"/>
      <c r="HJV60" s="613"/>
      <c r="HKE60" s="613"/>
      <c r="HKF60" s="613"/>
      <c r="HKO60" s="613"/>
      <c r="HKP60" s="613"/>
      <c r="HKY60" s="613"/>
      <c r="HKZ60" s="613"/>
      <c r="HLI60" s="613"/>
      <c r="HLJ60" s="613"/>
      <c r="HLS60" s="613"/>
      <c r="HLT60" s="613"/>
      <c r="HMC60" s="613"/>
      <c r="HMD60" s="613"/>
      <c r="HMM60" s="613"/>
      <c r="HMN60" s="613"/>
      <c r="HMW60" s="613"/>
      <c r="HMX60" s="613"/>
      <c r="HNG60" s="613"/>
      <c r="HNH60" s="613"/>
      <c r="HNQ60" s="613"/>
      <c r="HNR60" s="613"/>
      <c r="HOA60" s="613"/>
      <c r="HOB60" s="613"/>
      <c r="HOK60" s="613"/>
      <c r="HOL60" s="613"/>
      <c r="HOU60" s="613"/>
      <c r="HOV60" s="613"/>
      <c r="HPE60" s="613"/>
      <c r="HPF60" s="613"/>
      <c r="HPO60" s="613"/>
      <c r="HPP60" s="613"/>
      <c r="HPY60" s="613"/>
      <c r="HPZ60" s="613"/>
      <c r="HQI60" s="613"/>
      <c r="HQJ60" s="613"/>
      <c r="HQS60" s="613"/>
      <c r="HQT60" s="613"/>
      <c r="HRC60" s="613"/>
      <c r="HRD60" s="613"/>
      <c r="HRM60" s="613"/>
      <c r="HRN60" s="613"/>
      <c r="HRW60" s="613"/>
      <c r="HRX60" s="613"/>
      <c r="HSG60" s="613"/>
      <c r="HSH60" s="613"/>
      <c r="HSQ60" s="613"/>
      <c r="HSR60" s="613"/>
      <c r="HTA60" s="613"/>
      <c r="HTB60" s="613"/>
      <c r="HTK60" s="613"/>
      <c r="HTL60" s="613"/>
      <c r="HTU60" s="613"/>
      <c r="HTV60" s="613"/>
      <c r="HUE60" s="613"/>
      <c r="HUF60" s="613"/>
      <c r="HUO60" s="613"/>
      <c r="HUP60" s="613"/>
      <c r="HUY60" s="613"/>
      <c r="HUZ60" s="613"/>
      <c r="HVI60" s="613"/>
      <c r="HVJ60" s="613"/>
      <c r="HVS60" s="613"/>
      <c r="HVT60" s="613"/>
      <c r="HWC60" s="613"/>
      <c r="HWD60" s="613"/>
      <c r="HWM60" s="613"/>
      <c r="HWN60" s="613"/>
      <c r="HWW60" s="613"/>
      <c r="HWX60" s="613"/>
      <c r="HXG60" s="613"/>
      <c r="HXH60" s="613"/>
      <c r="HXQ60" s="613"/>
      <c r="HXR60" s="613"/>
      <c r="HYA60" s="613"/>
      <c r="HYB60" s="613"/>
      <c r="HYK60" s="613"/>
      <c r="HYL60" s="613"/>
      <c r="HYU60" s="613"/>
      <c r="HYV60" s="613"/>
      <c r="HZE60" s="613"/>
      <c r="HZF60" s="613"/>
      <c r="HZO60" s="613"/>
      <c r="HZP60" s="613"/>
      <c r="HZY60" s="613"/>
      <c r="HZZ60" s="613"/>
      <c r="IAI60" s="613"/>
      <c r="IAJ60" s="613"/>
      <c r="IAS60" s="613"/>
      <c r="IAT60" s="613"/>
      <c r="IBC60" s="613"/>
      <c r="IBD60" s="613"/>
      <c r="IBM60" s="613"/>
      <c r="IBN60" s="613"/>
      <c r="IBW60" s="613"/>
      <c r="IBX60" s="613"/>
      <c r="ICG60" s="613"/>
      <c r="ICH60" s="613"/>
      <c r="ICQ60" s="613"/>
      <c r="ICR60" s="613"/>
      <c r="IDA60" s="613"/>
      <c r="IDB60" s="613"/>
      <c r="IDK60" s="613"/>
      <c r="IDL60" s="613"/>
      <c r="IDU60" s="613"/>
      <c r="IDV60" s="613"/>
      <c r="IEE60" s="613"/>
      <c r="IEF60" s="613"/>
      <c r="IEO60" s="613"/>
      <c r="IEP60" s="613"/>
      <c r="IEY60" s="613"/>
      <c r="IEZ60" s="613"/>
      <c r="IFI60" s="613"/>
      <c r="IFJ60" s="613"/>
      <c r="IFS60" s="613"/>
      <c r="IFT60" s="613"/>
      <c r="IGC60" s="613"/>
      <c r="IGD60" s="613"/>
      <c r="IGM60" s="613"/>
      <c r="IGN60" s="613"/>
      <c r="IGW60" s="613"/>
      <c r="IGX60" s="613"/>
      <c r="IHG60" s="613"/>
      <c r="IHH60" s="613"/>
      <c r="IHQ60" s="613"/>
      <c r="IHR60" s="613"/>
      <c r="IIA60" s="613"/>
      <c r="IIB60" s="613"/>
      <c r="IIK60" s="613"/>
      <c r="IIL60" s="613"/>
      <c r="IIU60" s="613"/>
      <c r="IIV60" s="613"/>
      <c r="IJE60" s="613"/>
      <c r="IJF60" s="613"/>
      <c r="IJO60" s="613"/>
      <c r="IJP60" s="613"/>
      <c r="IJY60" s="613"/>
      <c r="IJZ60" s="613"/>
      <c r="IKI60" s="613"/>
      <c r="IKJ60" s="613"/>
      <c r="IKS60" s="613"/>
      <c r="IKT60" s="613"/>
      <c r="ILC60" s="613"/>
      <c r="ILD60" s="613"/>
      <c r="ILM60" s="613"/>
      <c r="ILN60" s="613"/>
      <c r="ILW60" s="613"/>
      <c r="ILX60" s="613"/>
      <c r="IMG60" s="613"/>
      <c r="IMH60" s="613"/>
      <c r="IMQ60" s="613"/>
      <c r="IMR60" s="613"/>
      <c r="INA60" s="613"/>
      <c r="INB60" s="613"/>
      <c r="INK60" s="613"/>
      <c r="INL60" s="613"/>
      <c r="INU60" s="613"/>
      <c r="INV60" s="613"/>
      <c r="IOE60" s="613"/>
      <c r="IOF60" s="613"/>
      <c r="IOO60" s="613"/>
      <c r="IOP60" s="613"/>
      <c r="IOY60" s="613"/>
      <c r="IOZ60" s="613"/>
      <c r="IPI60" s="613"/>
      <c r="IPJ60" s="613"/>
      <c r="IPS60" s="613"/>
      <c r="IPT60" s="613"/>
      <c r="IQC60" s="613"/>
      <c r="IQD60" s="613"/>
      <c r="IQM60" s="613"/>
      <c r="IQN60" s="613"/>
      <c r="IQW60" s="613"/>
      <c r="IQX60" s="613"/>
      <c r="IRG60" s="613"/>
      <c r="IRH60" s="613"/>
      <c r="IRQ60" s="613"/>
      <c r="IRR60" s="613"/>
      <c r="ISA60" s="613"/>
      <c r="ISB60" s="613"/>
      <c r="ISK60" s="613"/>
      <c r="ISL60" s="613"/>
      <c r="ISU60" s="613"/>
      <c r="ISV60" s="613"/>
      <c r="ITE60" s="613"/>
      <c r="ITF60" s="613"/>
      <c r="ITO60" s="613"/>
      <c r="ITP60" s="613"/>
      <c r="ITY60" s="613"/>
      <c r="ITZ60" s="613"/>
      <c r="IUI60" s="613"/>
      <c r="IUJ60" s="613"/>
      <c r="IUS60" s="613"/>
      <c r="IUT60" s="613"/>
      <c r="IVC60" s="613"/>
      <c r="IVD60" s="613"/>
      <c r="IVM60" s="613"/>
      <c r="IVN60" s="613"/>
      <c r="IVW60" s="613"/>
      <c r="IVX60" s="613"/>
      <c r="IWG60" s="613"/>
      <c r="IWH60" s="613"/>
      <c r="IWQ60" s="613"/>
      <c r="IWR60" s="613"/>
      <c r="IXA60" s="613"/>
      <c r="IXB60" s="613"/>
      <c r="IXK60" s="613"/>
      <c r="IXL60" s="613"/>
      <c r="IXU60" s="613"/>
      <c r="IXV60" s="613"/>
      <c r="IYE60" s="613"/>
      <c r="IYF60" s="613"/>
      <c r="IYO60" s="613"/>
      <c r="IYP60" s="613"/>
      <c r="IYY60" s="613"/>
      <c r="IYZ60" s="613"/>
      <c r="IZI60" s="613"/>
      <c r="IZJ60" s="613"/>
      <c r="IZS60" s="613"/>
      <c r="IZT60" s="613"/>
      <c r="JAC60" s="613"/>
      <c r="JAD60" s="613"/>
      <c r="JAM60" s="613"/>
      <c r="JAN60" s="613"/>
      <c r="JAW60" s="613"/>
      <c r="JAX60" s="613"/>
      <c r="JBG60" s="613"/>
      <c r="JBH60" s="613"/>
      <c r="JBQ60" s="613"/>
      <c r="JBR60" s="613"/>
      <c r="JCA60" s="613"/>
      <c r="JCB60" s="613"/>
      <c r="JCK60" s="613"/>
      <c r="JCL60" s="613"/>
      <c r="JCU60" s="613"/>
      <c r="JCV60" s="613"/>
      <c r="JDE60" s="613"/>
      <c r="JDF60" s="613"/>
      <c r="JDO60" s="613"/>
      <c r="JDP60" s="613"/>
      <c r="JDY60" s="613"/>
      <c r="JDZ60" s="613"/>
      <c r="JEI60" s="613"/>
      <c r="JEJ60" s="613"/>
      <c r="JES60" s="613"/>
      <c r="JET60" s="613"/>
      <c r="JFC60" s="613"/>
      <c r="JFD60" s="613"/>
      <c r="JFM60" s="613"/>
      <c r="JFN60" s="613"/>
      <c r="JFW60" s="613"/>
      <c r="JFX60" s="613"/>
      <c r="JGG60" s="613"/>
      <c r="JGH60" s="613"/>
      <c r="JGQ60" s="613"/>
      <c r="JGR60" s="613"/>
      <c r="JHA60" s="613"/>
      <c r="JHB60" s="613"/>
      <c r="JHK60" s="613"/>
      <c r="JHL60" s="613"/>
      <c r="JHU60" s="613"/>
      <c r="JHV60" s="613"/>
      <c r="JIE60" s="613"/>
      <c r="JIF60" s="613"/>
      <c r="JIO60" s="613"/>
      <c r="JIP60" s="613"/>
      <c r="JIY60" s="613"/>
      <c r="JIZ60" s="613"/>
      <c r="JJI60" s="613"/>
      <c r="JJJ60" s="613"/>
      <c r="JJS60" s="613"/>
      <c r="JJT60" s="613"/>
      <c r="JKC60" s="613"/>
      <c r="JKD60" s="613"/>
      <c r="JKM60" s="613"/>
      <c r="JKN60" s="613"/>
      <c r="JKW60" s="613"/>
      <c r="JKX60" s="613"/>
      <c r="JLG60" s="613"/>
      <c r="JLH60" s="613"/>
      <c r="JLQ60" s="613"/>
      <c r="JLR60" s="613"/>
      <c r="JMA60" s="613"/>
      <c r="JMB60" s="613"/>
      <c r="JMK60" s="613"/>
      <c r="JML60" s="613"/>
      <c r="JMU60" s="613"/>
      <c r="JMV60" s="613"/>
      <c r="JNE60" s="613"/>
      <c r="JNF60" s="613"/>
      <c r="JNO60" s="613"/>
      <c r="JNP60" s="613"/>
      <c r="JNY60" s="613"/>
      <c r="JNZ60" s="613"/>
      <c r="JOI60" s="613"/>
      <c r="JOJ60" s="613"/>
      <c r="JOS60" s="613"/>
      <c r="JOT60" s="613"/>
      <c r="JPC60" s="613"/>
      <c r="JPD60" s="613"/>
      <c r="JPM60" s="613"/>
      <c r="JPN60" s="613"/>
      <c r="JPW60" s="613"/>
      <c r="JPX60" s="613"/>
      <c r="JQG60" s="613"/>
      <c r="JQH60" s="613"/>
      <c r="JQQ60" s="613"/>
      <c r="JQR60" s="613"/>
      <c r="JRA60" s="613"/>
      <c r="JRB60" s="613"/>
      <c r="JRK60" s="613"/>
      <c r="JRL60" s="613"/>
      <c r="JRU60" s="613"/>
      <c r="JRV60" s="613"/>
      <c r="JSE60" s="613"/>
      <c r="JSF60" s="613"/>
      <c r="JSO60" s="613"/>
      <c r="JSP60" s="613"/>
      <c r="JSY60" s="613"/>
      <c r="JSZ60" s="613"/>
      <c r="JTI60" s="613"/>
      <c r="JTJ60" s="613"/>
      <c r="JTS60" s="613"/>
      <c r="JTT60" s="613"/>
      <c r="JUC60" s="613"/>
      <c r="JUD60" s="613"/>
      <c r="JUM60" s="613"/>
      <c r="JUN60" s="613"/>
      <c r="JUW60" s="613"/>
      <c r="JUX60" s="613"/>
      <c r="JVG60" s="613"/>
      <c r="JVH60" s="613"/>
      <c r="JVQ60" s="613"/>
      <c r="JVR60" s="613"/>
      <c r="JWA60" s="613"/>
      <c r="JWB60" s="613"/>
      <c r="JWK60" s="613"/>
      <c r="JWL60" s="613"/>
      <c r="JWU60" s="613"/>
      <c r="JWV60" s="613"/>
      <c r="JXE60" s="613"/>
      <c r="JXF60" s="613"/>
      <c r="JXO60" s="613"/>
      <c r="JXP60" s="613"/>
      <c r="JXY60" s="613"/>
      <c r="JXZ60" s="613"/>
      <c r="JYI60" s="613"/>
      <c r="JYJ60" s="613"/>
      <c r="JYS60" s="613"/>
      <c r="JYT60" s="613"/>
      <c r="JZC60" s="613"/>
      <c r="JZD60" s="613"/>
      <c r="JZM60" s="613"/>
      <c r="JZN60" s="613"/>
      <c r="JZW60" s="613"/>
      <c r="JZX60" s="613"/>
      <c r="KAG60" s="613"/>
      <c r="KAH60" s="613"/>
      <c r="KAQ60" s="613"/>
      <c r="KAR60" s="613"/>
      <c r="KBA60" s="613"/>
      <c r="KBB60" s="613"/>
      <c r="KBK60" s="613"/>
      <c r="KBL60" s="613"/>
      <c r="KBU60" s="613"/>
      <c r="KBV60" s="613"/>
      <c r="KCE60" s="613"/>
      <c r="KCF60" s="613"/>
      <c r="KCO60" s="613"/>
      <c r="KCP60" s="613"/>
      <c r="KCY60" s="613"/>
      <c r="KCZ60" s="613"/>
      <c r="KDI60" s="613"/>
      <c r="KDJ60" s="613"/>
      <c r="KDS60" s="613"/>
      <c r="KDT60" s="613"/>
      <c r="KEC60" s="613"/>
      <c r="KED60" s="613"/>
      <c r="KEM60" s="613"/>
      <c r="KEN60" s="613"/>
      <c r="KEW60" s="613"/>
      <c r="KEX60" s="613"/>
      <c r="KFG60" s="613"/>
      <c r="KFH60" s="613"/>
      <c r="KFQ60" s="613"/>
      <c r="KFR60" s="613"/>
      <c r="KGA60" s="613"/>
      <c r="KGB60" s="613"/>
      <c r="KGK60" s="613"/>
      <c r="KGL60" s="613"/>
      <c r="KGU60" s="613"/>
      <c r="KGV60" s="613"/>
      <c r="KHE60" s="613"/>
      <c r="KHF60" s="613"/>
      <c r="KHO60" s="613"/>
      <c r="KHP60" s="613"/>
      <c r="KHY60" s="613"/>
      <c r="KHZ60" s="613"/>
      <c r="KII60" s="613"/>
      <c r="KIJ60" s="613"/>
      <c r="KIS60" s="613"/>
      <c r="KIT60" s="613"/>
      <c r="KJC60" s="613"/>
      <c r="KJD60" s="613"/>
      <c r="KJM60" s="613"/>
      <c r="KJN60" s="613"/>
      <c r="KJW60" s="613"/>
      <c r="KJX60" s="613"/>
      <c r="KKG60" s="613"/>
      <c r="KKH60" s="613"/>
      <c r="KKQ60" s="613"/>
      <c r="KKR60" s="613"/>
      <c r="KLA60" s="613"/>
      <c r="KLB60" s="613"/>
      <c r="KLK60" s="613"/>
      <c r="KLL60" s="613"/>
      <c r="KLU60" s="613"/>
      <c r="KLV60" s="613"/>
      <c r="KME60" s="613"/>
      <c r="KMF60" s="613"/>
      <c r="KMO60" s="613"/>
      <c r="KMP60" s="613"/>
      <c r="KMY60" s="613"/>
      <c r="KMZ60" s="613"/>
      <c r="KNI60" s="613"/>
      <c r="KNJ60" s="613"/>
      <c r="KNS60" s="613"/>
      <c r="KNT60" s="613"/>
      <c r="KOC60" s="613"/>
      <c r="KOD60" s="613"/>
      <c r="KOM60" s="613"/>
      <c r="KON60" s="613"/>
      <c r="KOW60" s="613"/>
      <c r="KOX60" s="613"/>
      <c r="KPG60" s="613"/>
      <c r="KPH60" s="613"/>
      <c r="KPQ60" s="613"/>
      <c r="KPR60" s="613"/>
      <c r="KQA60" s="613"/>
      <c r="KQB60" s="613"/>
      <c r="KQK60" s="613"/>
      <c r="KQL60" s="613"/>
      <c r="KQU60" s="613"/>
      <c r="KQV60" s="613"/>
      <c r="KRE60" s="613"/>
      <c r="KRF60" s="613"/>
      <c r="KRO60" s="613"/>
      <c r="KRP60" s="613"/>
      <c r="KRY60" s="613"/>
      <c r="KRZ60" s="613"/>
      <c r="KSI60" s="613"/>
      <c r="KSJ60" s="613"/>
      <c r="KSS60" s="613"/>
      <c r="KST60" s="613"/>
      <c r="KTC60" s="613"/>
      <c r="KTD60" s="613"/>
      <c r="KTM60" s="613"/>
      <c r="KTN60" s="613"/>
      <c r="KTW60" s="613"/>
      <c r="KTX60" s="613"/>
      <c r="KUG60" s="613"/>
      <c r="KUH60" s="613"/>
      <c r="KUQ60" s="613"/>
      <c r="KUR60" s="613"/>
      <c r="KVA60" s="613"/>
      <c r="KVB60" s="613"/>
      <c r="KVK60" s="613"/>
      <c r="KVL60" s="613"/>
      <c r="KVU60" s="613"/>
      <c r="KVV60" s="613"/>
      <c r="KWE60" s="613"/>
      <c r="KWF60" s="613"/>
      <c r="KWO60" s="613"/>
      <c r="KWP60" s="613"/>
      <c r="KWY60" s="613"/>
      <c r="KWZ60" s="613"/>
      <c r="KXI60" s="613"/>
      <c r="KXJ60" s="613"/>
      <c r="KXS60" s="613"/>
      <c r="KXT60" s="613"/>
      <c r="KYC60" s="613"/>
      <c r="KYD60" s="613"/>
      <c r="KYM60" s="613"/>
      <c r="KYN60" s="613"/>
      <c r="KYW60" s="613"/>
      <c r="KYX60" s="613"/>
      <c r="KZG60" s="613"/>
      <c r="KZH60" s="613"/>
      <c r="KZQ60" s="613"/>
      <c r="KZR60" s="613"/>
      <c r="LAA60" s="613"/>
      <c r="LAB60" s="613"/>
      <c r="LAK60" s="613"/>
      <c r="LAL60" s="613"/>
      <c r="LAU60" s="613"/>
      <c r="LAV60" s="613"/>
      <c r="LBE60" s="613"/>
      <c r="LBF60" s="613"/>
      <c r="LBO60" s="613"/>
      <c r="LBP60" s="613"/>
      <c r="LBY60" s="613"/>
      <c r="LBZ60" s="613"/>
      <c r="LCI60" s="613"/>
      <c r="LCJ60" s="613"/>
      <c r="LCS60" s="613"/>
      <c r="LCT60" s="613"/>
      <c r="LDC60" s="613"/>
      <c r="LDD60" s="613"/>
      <c r="LDM60" s="613"/>
      <c r="LDN60" s="613"/>
      <c r="LDW60" s="613"/>
      <c r="LDX60" s="613"/>
      <c r="LEG60" s="613"/>
      <c r="LEH60" s="613"/>
      <c r="LEQ60" s="613"/>
      <c r="LER60" s="613"/>
      <c r="LFA60" s="613"/>
      <c r="LFB60" s="613"/>
      <c r="LFK60" s="613"/>
      <c r="LFL60" s="613"/>
      <c r="LFU60" s="613"/>
      <c r="LFV60" s="613"/>
      <c r="LGE60" s="613"/>
      <c r="LGF60" s="613"/>
      <c r="LGO60" s="613"/>
      <c r="LGP60" s="613"/>
      <c r="LGY60" s="613"/>
      <c r="LGZ60" s="613"/>
      <c r="LHI60" s="613"/>
      <c r="LHJ60" s="613"/>
      <c r="LHS60" s="613"/>
      <c r="LHT60" s="613"/>
      <c r="LIC60" s="613"/>
      <c r="LID60" s="613"/>
      <c r="LIM60" s="613"/>
      <c r="LIN60" s="613"/>
      <c r="LIW60" s="613"/>
      <c r="LIX60" s="613"/>
      <c r="LJG60" s="613"/>
      <c r="LJH60" s="613"/>
      <c r="LJQ60" s="613"/>
      <c r="LJR60" s="613"/>
      <c r="LKA60" s="613"/>
      <c r="LKB60" s="613"/>
      <c r="LKK60" s="613"/>
      <c r="LKL60" s="613"/>
      <c r="LKU60" s="613"/>
      <c r="LKV60" s="613"/>
      <c r="LLE60" s="613"/>
      <c r="LLF60" s="613"/>
      <c r="LLO60" s="613"/>
      <c r="LLP60" s="613"/>
      <c r="LLY60" s="613"/>
      <c r="LLZ60" s="613"/>
      <c r="LMI60" s="613"/>
      <c r="LMJ60" s="613"/>
      <c r="LMS60" s="613"/>
      <c r="LMT60" s="613"/>
      <c r="LNC60" s="613"/>
      <c r="LND60" s="613"/>
      <c r="LNM60" s="613"/>
      <c r="LNN60" s="613"/>
      <c r="LNW60" s="613"/>
      <c r="LNX60" s="613"/>
      <c r="LOG60" s="613"/>
      <c r="LOH60" s="613"/>
      <c r="LOQ60" s="613"/>
      <c r="LOR60" s="613"/>
      <c r="LPA60" s="613"/>
      <c r="LPB60" s="613"/>
      <c r="LPK60" s="613"/>
      <c r="LPL60" s="613"/>
      <c r="LPU60" s="613"/>
      <c r="LPV60" s="613"/>
      <c r="LQE60" s="613"/>
      <c r="LQF60" s="613"/>
      <c r="LQO60" s="613"/>
      <c r="LQP60" s="613"/>
      <c r="LQY60" s="613"/>
      <c r="LQZ60" s="613"/>
      <c r="LRI60" s="613"/>
      <c r="LRJ60" s="613"/>
      <c r="LRS60" s="613"/>
      <c r="LRT60" s="613"/>
      <c r="LSC60" s="613"/>
      <c r="LSD60" s="613"/>
      <c r="LSM60" s="613"/>
      <c r="LSN60" s="613"/>
      <c r="LSW60" s="613"/>
      <c r="LSX60" s="613"/>
      <c r="LTG60" s="613"/>
      <c r="LTH60" s="613"/>
      <c r="LTQ60" s="613"/>
      <c r="LTR60" s="613"/>
      <c r="LUA60" s="613"/>
      <c r="LUB60" s="613"/>
      <c r="LUK60" s="613"/>
      <c r="LUL60" s="613"/>
      <c r="LUU60" s="613"/>
      <c r="LUV60" s="613"/>
      <c r="LVE60" s="613"/>
      <c r="LVF60" s="613"/>
      <c r="LVO60" s="613"/>
      <c r="LVP60" s="613"/>
      <c r="LVY60" s="613"/>
      <c r="LVZ60" s="613"/>
      <c r="LWI60" s="613"/>
      <c r="LWJ60" s="613"/>
      <c r="LWS60" s="613"/>
      <c r="LWT60" s="613"/>
      <c r="LXC60" s="613"/>
      <c r="LXD60" s="613"/>
      <c r="LXM60" s="613"/>
      <c r="LXN60" s="613"/>
      <c r="LXW60" s="613"/>
      <c r="LXX60" s="613"/>
      <c r="LYG60" s="613"/>
      <c r="LYH60" s="613"/>
      <c r="LYQ60" s="613"/>
      <c r="LYR60" s="613"/>
      <c r="LZA60" s="613"/>
      <c r="LZB60" s="613"/>
      <c r="LZK60" s="613"/>
      <c r="LZL60" s="613"/>
      <c r="LZU60" s="613"/>
      <c r="LZV60" s="613"/>
      <c r="MAE60" s="613"/>
      <c r="MAF60" s="613"/>
      <c r="MAO60" s="613"/>
      <c r="MAP60" s="613"/>
      <c r="MAY60" s="613"/>
      <c r="MAZ60" s="613"/>
      <c r="MBI60" s="613"/>
      <c r="MBJ60" s="613"/>
      <c r="MBS60" s="613"/>
      <c r="MBT60" s="613"/>
      <c r="MCC60" s="613"/>
      <c r="MCD60" s="613"/>
      <c r="MCM60" s="613"/>
      <c r="MCN60" s="613"/>
      <c r="MCW60" s="613"/>
      <c r="MCX60" s="613"/>
      <c r="MDG60" s="613"/>
      <c r="MDH60" s="613"/>
      <c r="MDQ60" s="613"/>
      <c r="MDR60" s="613"/>
      <c r="MEA60" s="613"/>
      <c r="MEB60" s="613"/>
      <c r="MEK60" s="613"/>
      <c r="MEL60" s="613"/>
      <c r="MEU60" s="613"/>
      <c r="MEV60" s="613"/>
      <c r="MFE60" s="613"/>
      <c r="MFF60" s="613"/>
      <c r="MFO60" s="613"/>
      <c r="MFP60" s="613"/>
      <c r="MFY60" s="613"/>
      <c r="MFZ60" s="613"/>
      <c r="MGI60" s="613"/>
      <c r="MGJ60" s="613"/>
      <c r="MGS60" s="613"/>
      <c r="MGT60" s="613"/>
      <c r="MHC60" s="613"/>
      <c r="MHD60" s="613"/>
      <c r="MHM60" s="613"/>
      <c r="MHN60" s="613"/>
      <c r="MHW60" s="613"/>
      <c r="MHX60" s="613"/>
      <c r="MIG60" s="613"/>
      <c r="MIH60" s="613"/>
      <c r="MIQ60" s="613"/>
      <c r="MIR60" s="613"/>
      <c r="MJA60" s="613"/>
      <c r="MJB60" s="613"/>
      <c r="MJK60" s="613"/>
      <c r="MJL60" s="613"/>
      <c r="MJU60" s="613"/>
      <c r="MJV60" s="613"/>
      <c r="MKE60" s="613"/>
      <c r="MKF60" s="613"/>
      <c r="MKO60" s="613"/>
      <c r="MKP60" s="613"/>
      <c r="MKY60" s="613"/>
      <c r="MKZ60" s="613"/>
      <c r="MLI60" s="613"/>
      <c r="MLJ60" s="613"/>
      <c r="MLS60" s="613"/>
      <c r="MLT60" s="613"/>
      <c r="MMC60" s="613"/>
      <c r="MMD60" s="613"/>
      <c r="MMM60" s="613"/>
      <c r="MMN60" s="613"/>
      <c r="MMW60" s="613"/>
      <c r="MMX60" s="613"/>
      <c r="MNG60" s="613"/>
      <c r="MNH60" s="613"/>
      <c r="MNQ60" s="613"/>
      <c r="MNR60" s="613"/>
      <c r="MOA60" s="613"/>
      <c r="MOB60" s="613"/>
      <c r="MOK60" s="613"/>
      <c r="MOL60" s="613"/>
      <c r="MOU60" s="613"/>
      <c r="MOV60" s="613"/>
      <c r="MPE60" s="613"/>
      <c r="MPF60" s="613"/>
      <c r="MPO60" s="613"/>
      <c r="MPP60" s="613"/>
      <c r="MPY60" s="613"/>
      <c r="MPZ60" s="613"/>
      <c r="MQI60" s="613"/>
      <c r="MQJ60" s="613"/>
      <c r="MQS60" s="613"/>
      <c r="MQT60" s="613"/>
      <c r="MRC60" s="613"/>
      <c r="MRD60" s="613"/>
      <c r="MRM60" s="613"/>
      <c r="MRN60" s="613"/>
      <c r="MRW60" s="613"/>
      <c r="MRX60" s="613"/>
      <c r="MSG60" s="613"/>
      <c r="MSH60" s="613"/>
      <c r="MSQ60" s="613"/>
      <c r="MSR60" s="613"/>
      <c r="MTA60" s="613"/>
      <c r="MTB60" s="613"/>
      <c r="MTK60" s="613"/>
      <c r="MTL60" s="613"/>
      <c r="MTU60" s="613"/>
      <c r="MTV60" s="613"/>
      <c r="MUE60" s="613"/>
      <c r="MUF60" s="613"/>
      <c r="MUO60" s="613"/>
      <c r="MUP60" s="613"/>
      <c r="MUY60" s="613"/>
      <c r="MUZ60" s="613"/>
      <c r="MVI60" s="613"/>
      <c r="MVJ60" s="613"/>
      <c r="MVS60" s="613"/>
      <c r="MVT60" s="613"/>
      <c r="MWC60" s="613"/>
      <c r="MWD60" s="613"/>
      <c r="MWM60" s="613"/>
      <c r="MWN60" s="613"/>
      <c r="MWW60" s="613"/>
      <c r="MWX60" s="613"/>
      <c r="MXG60" s="613"/>
      <c r="MXH60" s="613"/>
      <c r="MXQ60" s="613"/>
      <c r="MXR60" s="613"/>
      <c r="MYA60" s="613"/>
      <c r="MYB60" s="613"/>
      <c r="MYK60" s="613"/>
      <c r="MYL60" s="613"/>
      <c r="MYU60" s="613"/>
      <c r="MYV60" s="613"/>
      <c r="MZE60" s="613"/>
      <c r="MZF60" s="613"/>
      <c r="MZO60" s="613"/>
      <c r="MZP60" s="613"/>
      <c r="MZY60" s="613"/>
      <c r="MZZ60" s="613"/>
      <c r="NAI60" s="613"/>
      <c r="NAJ60" s="613"/>
      <c r="NAS60" s="613"/>
      <c r="NAT60" s="613"/>
      <c r="NBC60" s="613"/>
      <c r="NBD60" s="613"/>
      <c r="NBM60" s="613"/>
      <c r="NBN60" s="613"/>
      <c r="NBW60" s="613"/>
      <c r="NBX60" s="613"/>
      <c r="NCG60" s="613"/>
      <c r="NCH60" s="613"/>
      <c r="NCQ60" s="613"/>
      <c r="NCR60" s="613"/>
      <c r="NDA60" s="613"/>
      <c r="NDB60" s="613"/>
      <c r="NDK60" s="613"/>
      <c r="NDL60" s="613"/>
      <c r="NDU60" s="613"/>
      <c r="NDV60" s="613"/>
      <c r="NEE60" s="613"/>
      <c r="NEF60" s="613"/>
      <c r="NEO60" s="613"/>
      <c r="NEP60" s="613"/>
      <c r="NEY60" s="613"/>
      <c r="NEZ60" s="613"/>
      <c r="NFI60" s="613"/>
      <c r="NFJ60" s="613"/>
      <c r="NFS60" s="613"/>
      <c r="NFT60" s="613"/>
      <c r="NGC60" s="613"/>
      <c r="NGD60" s="613"/>
      <c r="NGM60" s="613"/>
      <c r="NGN60" s="613"/>
      <c r="NGW60" s="613"/>
      <c r="NGX60" s="613"/>
      <c r="NHG60" s="613"/>
      <c r="NHH60" s="613"/>
      <c r="NHQ60" s="613"/>
      <c r="NHR60" s="613"/>
      <c r="NIA60" s="613"/>
      <c r="NIB60" s="613"/>
      <c r="NIK60" s="613"/>
      <c r="NIL60" s="613"/>
      <c r="NIU60" s="613"/>
      <c r="NIV60" s="613"/>
      <c r="NJE60" s="613"/>
      <c r="NJF60" s="613"/>
      <c r="NJO60" s="613"/>
      <c r="NJP60" s="613"/>
      <c r="NJY60" s="613"/>
      <c r="NJZ60" s="613"/>
      <c r="NKI60" s="613"/>
      <c r="NKJ60" s="613"/>
      <c r="NKS60" s="613"/>
      <c r="NKT60" s="613"/>
      <c r="NLC60" s="613"/>
      <c r="NLD60" s="613"/>
      <c r="NLM60" s="613"/>
      <c r="NLN60" s="613"/>
      <c r="NLW60" s="613"/>
      <c r="NLX60" s="613"/>
      <c r="NMG60" s="613"/>
      <c r="NMH60" s="613"/>
      <c r="NMQ60" s="613"/>
      <c r="NMR60" s="613"/>
      <c r="NNA60" s="613"/>
      <c r="NNB60" s="613"/>
      <c r="NNK60" s="613"/>
      <c r="NNL60" s="613"/>
      <c r="NNU60" s="613"/>
      <c r="NNV60" s="613"/>
      <c r="NOE60" s="613"/>
      <c r="NOF60" s="613"/>
      <c r="NOO60" s="613"/>
      <c r="NOP60" s="613"/>
      <c r="NOY60" s="613"/>
      <c r="NOZ60" s="613"/>
      <c r="NPI60" s="613"/>
      <c r="NPJ60" s="613"/>
      <c r="NPS60" s="613"/>
      <c r="NPT60" s="613"/>
      <c r="NQC60" s="613"/>
      <c r="NQD60" s="613"/>
      <c r="NQM60" s="613"/>
      <c r="NQN60" s="613"/>
      <c r="NQW60" s="613"/>
      <c r="NQX60" s="613"/>
      <c r="NRG60" s="613"/>
      <c r="NRH60" s="613"/>
      <c r="NRQ60" s="613"/>
      <c r="NRR60" s="613"/>
      <c r="NSA60" s="613"/>
      <c r="NSB60" s="613"/>
      <c r="NSK60" s="613"/>
      <c r="NSL60" s="613"/>
      <c r="NSU60" s="613"/>
      <c r="NSV60" s="613"/>
      <c r="NTE60" s="613"/>
      <c r="NTF60" s="613"/>
      <c r="NTO60" s="613"/>
      <c r="NTP60" s="613"/>
      <c r="NTY60" s="613"/>
      <c r="NTZ60" s="613"/>
      <c r="NUI60" s="613"/>
      <c r="NUJ60" s="613"/>
      <c r="NUS60" s="613"/>
      <c r="NUT60" s="613"/>
      <c r="NVC60" s="613"/>
      <c r="NVD60" s="613"/>
      <c r="NVM60" s="613"/>
      <c r="NVN60" s="613"/>
      <c r="NVW60" s="613"/>
      <c r="NVX60" s="613"/>
      <c r="NWG60" s="613"/>
      <c r="NWH60" s="613"/>
      <c r="NWQ60" s="613"/>
      <c r="NWR60" s="613"/>
      <c r="NXA60" s="613"/>
      <c r="NXB60" s="613"/>
      <c r="NXK60" s="613"/>
      <c r="NXL60" s="613"/>
      <c r="NXU60" s="613"/>
      <c r="NXV60" s="613"/>
      <c r="NYE60" s="613"/>
      <c r="NYF60" s="613"/>
      <c r="NYO60" s="613"/>
      <c r="NYP60" s="613"/>
      <c r="NYY60" s="613"/>
      <c r="NYZ60" s="613"/>
      <c r="NZI60" s="613"/>
      <c r="NZJ60" s="613"/>
      <c r="NZS60" s="613"/>
      <c r="NZT60" s="613"/>
      <c r="OAC60" s="613"/>
      <c r="OAD60" s="613"/>
      <c r="OAM60" s="613"/>
      <c r="OAN60" s="613"/>
      <c r="OAW60" s="613"/>
      <c r="OAX60" s="613"/>
      <c r="OBG60" s="613"/>
      <c r="OBH60" s="613"/>
      <c r="OBQ60" s="613"/>
      <c r="OBR60" s="613"/>
      <c r="OCA60" s="613"/>
      <c r="OCB60" s="613"/>
      <c r="OCK60" s="613"/>
      <c r="OCL60" s="613"/>
      <c r="OCU60" s="613"/>
      <c r="OCV60" s="613"/>
      <c r="ODE60" s="613"/>
      <c r="ODF60" s="613"/>
      <c r="ODO60" s="613"/>
      <c r="ODP60" s="613"/>
      <c r="ODY60" s="613"/>
      <c r="ODZ60" s="613"/>
      <c r="OEI60" s="613"/>
      <c r="OEJ60" s="613"/>
      <c r="OES60" s="613"/>
      <c r="OET60" s="613"/>
      <c r="OFC60" s="613"/>
      <c r="OFD60" s="613"/>
      <c r="OFM60" s="613"/>
      <c r="OFN60" s="613"/>
      <c r="OFW60" s="613"/>
      <c r="OFX60" s="613"/>
      <c r="OGG60" s="613"/>
      <c r="OGH60" s="613"/>
      <c r="OGQ60" s="613"/>
      <c r="OGR60" s="613"/>
      <c r="OHA60" s="613"/>
      <c r="OHB60" s="613"/>
      <c r="OHK60" s="613"/>
      <c r="OHL60" s="613"/>
      <c r="OHU60" s="613"/>
      <c r="OHV60" s="613"/>
      <c r="OIE60" s="613"/>
      <c r="OIF60" s="613"/>
      <c r="OIO60" s="613"/>
      <c r="OIP60" s="613"/>
      <c r="OIY60" s="613"/>
      <c r="OIZ60" s="613"/>
      <c r="OJI60" s="613"/>
      <c r="OJJ60" s="613"/>
      <c r="OJS60" s="613"/>
      <c r="OJT60" s="613"/>
      <c r="OKC60" s="613"/>
      <c r="OKD60" s="613"/>
      <c r="OKM60" s="613"/>
      <c r="OKN60" s="613"/>
      <c r="OKW60" s="613"/>
      <c r="OKX60" s="613"/>
      <c r="OLG60" s="613"/>
      <c r="OLH60" s="613"/>
      <c r="OLQ60" s="613"/>
      <c r="OLR60" s="613"/>
      <c r="OMA60" s="613"/>
      <c r="OMB60" s="613"/>
      <c r="OMK60" s="613"/>
      <c r="OML60" s="613"/>
      <c r="OMU60" s="613"/>
      <c r="OMV60" s="613"/>
      <c r="ONE60" s="613"/>
      <c r="ONF60" s="613"/>
      <c r="ONO60" s="613"/>
      <c r="ONP60" s="613"/>
      <c r="ONY60" s="613"/>
      <c r="ONZ60" s="613"/>
      <c r="OOI60" s="613"/>
      <c r="OOJ60" s="613"/>
      <c r="OOS60" s="613"/>
      <c r="OOT60" s="613"/>
      <c r="OPC60" s="613"/>
      <c r="OPD60" s="613"/>
      <c r="OPM60" s="613"/>
      <c r="OPN60" s="613"/>
      <c r="OPW60" s="613"/>
      <c r="OPX60" s="613"/>
      <c r="OQG60" s="613"/>
      <c r="OQH60" s="613"/>
      <c r="OQQ60" s="613"/>
      <c r="OQR60" s="613"/>
      <c r="ORA60" s="613"/>
      <c r="ORB60" s="613"/>
      <c r="ORK60" s="613"/>
      <c r="ORL60" s="613"/>
      <c r="ORU60" s="613"/>
      <c r="ORV60" s="613"/>
      <c r="OSE60" s="613"/>
      <c r="OSF60" s="613"/>
      <c r="OSO60" s="613"/>
      <c r="OSP60" s="613"/>
      <c r="OSY60" s="613"/>
      <c r="OSZ60" s="613"/>
      <c r="OTI60" s="613"/>
      <c r="OTJ60" s="613"/>
      <c r="OTS60" s="613"/>
      <c r="OTT60" s="613"/>
      <c r="OUC60" s="613"/>
      <c r="OUD60" s="613"/>
      <c r="OUM60" s="613"/>
      <c r="OUN60" s="613"/>
      <c r="OUW60" s="613"/>
      <c r="OUX60" s="613"/>
      <c r="OVG60" s="613"/>
      <c r="OVH60" s="613"/>
      <c r="OVQ60" s="613"/>
      <c r="OVR60" s="613"/>
      <c r="OWA60" s="613"/>
      <c r="OWB60" s="613"/>
      <c r="OWK60" s="613"/>
      <c r="OWL60" s="613"/>
      <c r="OWU60" s="613"/>
      <c r="OWV60" s="613"/>
      <c r="OXE60" s="613"/>
      <c r="OXF60" s="613"/>
      <c r="OXO60" s="613"/>
      <c r="OXP60" s="613"/>
      <c r="OXY60" s="613"/>
      <c r="OXZ60" s="613"/>
      <c r="OYI60" s="613"/>
      <c r="OYJ60" s="613"/>
      <c r="OYS60" s="613"/>
      <c r="OYT60" s="613"/>
      <c r="OZC60" s="613"/>
      <c r="OZD60" s="613"/>
      <c r="OZM60" s="613"/>
      <c r="OZN60" s="613"/>
      <c r="OZW60" s="613"/>
      <c r="OZX60" s="613"/>
      <c r="PAG60" s="613"/>
      <c r="PAH60" s="613"/>
      <c r="PAQ60" s="613"/>
      <c r="PAR60" s="613"/>
      <c r="PBA60" s="613"/>
      <c r="PBB60" s="613"/>
      <c r="PBK60" s="613"/>
      <c r="PBL60" s="613"/>
      <c r="PBU60" s="613"/>
      <c r="PBV60" s="613"/>
      <c r="PCE60" s="613"/>
      <c r="PCF60" s="613"/>
      <c r="PCO60" s="613"/>
      <c r="PCP60" s="613"/>
      <c r="PCY60" s="613"/>
      <c r="PCZ60" s="613"/>
      <c r="PDI60" s="613"/>
      <c r="PDJ60" s="613"/>
      <c r="PDS60" s="613"/>
      <c r="PDT60" s="613"/>
      <c r="PEC60" s="613"/>
      <c r="PED60" s="613"/>
      <c r="PEM60" s="613"/>
      <c r="PEN60" s="613"/>
      <c r="PEW60" s="613"/>
      <c r="PEX60" s="613"/>
      <c r="PFG60" s="613"/>
      <c r="PFH60" s="613"/>
      <c r="PFQ60" s="613"/>
      <c r="PFR60" s="613"/>
      <c r="PGA60" s="613"/>
      <c r="PGB60" s="613"/>
      <c r="PGK60" s="613"/>
      <c r="PGL60" s="613"/>
      <c r="PGU60" s="613"/>
      <c r="PGV60" s="613"/>
      <c r="PHE60" s="613"/>
      <c r="PHF60" s="613"/>
      <c r="PHO60" s="613"/>
      <c r="PHP60" s="613"/>
      <c r="PHY60" s="613"/>
      <c r="PHZ60" s="613"/>
      <c r="PII60" s="613"/>
      <c r="PIJ60" s="613"/>
      <c r="PIS60" s="613"/>
      <c r="PIT60" s="613"/>
      <c r="PJC60" s="613"/>
      <c r="PJD60" s="613"/>
      <c r="PJM60" s="613"/>
      <c r="PJN60" s="613"/>
      <c r="PJW60" s="613"/>
      <c r="PJX60" s="613"/>
      <c r="PKG60" s="613"/>
      <c r="PKH60" s="613"/>
      <c r="PKQ60" s="613"/>
      <c r="PKR60" s="613"/>
      <c r="PLA60" s="613"/>
      <c r="PLB60" s="613"/>
      <c r="PLK60" s="613"/>
      <c r="PLL60" s="613"/>
      <c r="PLU60" s="613"/>
      <c r="PLV60" s="613"/>
      <c r="PME60" s="613"/>
      <c r="PMF60" s="613"/>
      <c r="PMO60" s="613"/>
      <c r="PMP60" s="613"/>
      <c r="PMY60" s="613"/>
      <c r="PMZ60" s="613"/>
      <c r="PNI60" s="613"/>
      <c r="PNJ60" s="613"/>
      <c r="PNS60" s="613"/>
      <c r="PNT60" s="613"/>
      <c r="POC60" s="613"/>
      <c r="POD60" s="613"/>
      <c r="POM60" s="613"/>
      <c r="PON60" s="613"/>
      <c r="POW60" s="613"/>
      <c r="POX60" s="613"/>
      <c r="PPG60" s="613"/>
      <c r="PPH60" s="613"/>
      <c r="PPQ60" s="613"/>
      <c r="PPR60" s="613"/>
      <c r="PQA60" s="613"/>
      <c r="PQB60" s="613"/>
      <c r="PQK60" s="613"/>
      <c r="PQL60" s="613"/>
      <c r="PQU60" s="613"/>
      <c r="PQV60" s="613"/>
      <c r="PRE60" s="613"/>
      <c r="PRF60" s="613"/>
      <c r="PRO60" s="613"/>
      <c r="PRP60" s="613"/>
      <c r="PRY60" s="613"/>
      <c r="PRZ60" s="613"/>
      <c r="PSI60" s="613"/>
      <c r="PSJ60" s="613"/>
      <c r="PSS60" s="613"/>
      <c r="PST60" s="613"/>
      <c r="PTC60" s="613"/>
      <c r="PTD60" s="613"/>
      <c r="PTM60" s="613"/>
      <c r="PTN60" s="613"/>
      <c r="PTW60" s="613"/>
      <c r="PTX60" s="613"/>
      <c r="PUG60" s="613"/>
      <c r="PUH60" s="613"/>
      <c r="PUQ60" s="613"/>
      <c r="PUR60" s="613"/>
      <c r="PVA60" s="613"/>
      <c r="PVB60" s="613"/>
      <c r="PVK60" s="613"/>
      <c r="PVL60" s="613"/>
      <c r="PVU60" s="613"/>
      <c r="PVV60" s="613"/>
      <c r="PWE60" s="613"/>
      <c r="PWF60" s="613"/>
      <c r="PWO60" s="613"/>
      <c r="PWP60" s="613"/>
      <c r="PWY60" s="613"/>
      <c r="PWZ60" s="613"/>
      <c r="PXI60" s="613"/>
      <c r="PXJ60" s="613"/>
      <c r="PXS60" s="613"/>
      <c r="PXT60" s="613"/>
      <c r="PYC60" s="613"/>
      <c r="PYD60" s="613"/>
      <c r="PYM60" s="613"/>
      <c r="PYN60" s="613"/>
      <c r="PYW60" s="613"/>
      <c r="PYX60" s="613"/>
      <c r="PZG60" s="613"/>
      <c r="PZH60" s="613"/>
      <c r="PZQ60" s="613"/>
      <c r="PZR60" s="613"/>
      <c r="QAA60" s="613"/>
      <c r="QAB60" s="613"/>
      <c r="QAK60" s="613"/>
      <c r="QAL60" s="613"/>
      <c r="QAU60" s="613"/>
      <c r="QAV60" s="613"/>
      <c r="QBE60" s="613"/>
      <c r="QBF60" s="613"/>
      <c r="QBO60" s="613"/>
      <c r="QBP60" s="613"/>
      <c r="QBY60" s="613"/>
      <c r="QBZ60" s="613"/>
      <c r="QCI60" s="613"/>
      <c r="QCJ60" s="613"/>
      <c r="QCS60" s="613"/>
      <c r="QCT60" s="613"/>
      <c r="QDC60" s="613"/>
      <c r="QDD60" s="613"/>
      <c r="QDM60" s="613"/>
      <c r="QDN60" s="613"/>
      <c r="QDW60" s="613"/>
      <c r="QDX60" s="613"/>
      <c r="QEG60" s="613"/>
      <c r="QEH60" s="613"/>
      <c r="QEQ60" s="613"/>
      <c r="QER60" s="613"/>
      <c r="QFA60" s="613"/>
      <c r="QFB60" s="613"/>
      <c r="QFK60" s="613"/>
      <c r="QFL60" s="613"/>
      <c r="QFU60" s="613"/>
      <c r="QFV60" s="613"/>
      <c r="QGE60" s="613"/>
      <c r="QGF60" s="613"/>
      <c r="QGO60" s="613"/>
      <c r="QGP60" s="613"/>
      <c r="QGY60" s="613"/>
      <c r="QGZ60" s="613"/>
      <c r="QHI60" s="613"/>
      <c r="QHJ60" s="613"/>
      <c r="QHS60" s="613"/>
      <c r="QHT60" s="613"/>
      <c r="QIC60" s="613"/>
      <c r="QID60" s="613"/>
      <c r="QIM60" s="613"/>
      <c r="QIN60" s="613"/>
      <c r="QIW60" s="613"/>
      <c r="QIX60" s="613"/>
      <c r="QJG60" s="613"/>
      <c r="QJH60" s="613"/>
      <c r="QJQ60" s="613"/>
      <c r="QJR60" s="613"/>
      <c r="QKA60" s="613"/>
      <c r="QKB60" s="613"/>
      <c r="QKK60" s="613"/>
      <c r="QKL60" s="613"/>
      <c r="QKU60" s="613"/>
      <c r="QKV60" s="613"/>
      <c r="QLE60" s="613"/>
      <c r="QLF60" s="613"/>
      <c r="QLO60" s="613"/>
      <c r="QLP60" s="613"/>
      <c r="QLY60" s="613"/>
      <c r="QLZ60" s="613"/>
      <c r="QMI60" s="613"/>
      <c r="QMJ60" s="613"/>
      <c r="QMS60" s="613"/>
      <c r="QMT60" s="613"/>
      <c r="QNC60" s="613"/>
      <c r="QND60" s="613"/>
      <c r="QNM60" s="613"/>
      <c r="QNN60" s="613"/>
      <c r="QNW60" s="613"/>
      <c r="QNX60" s="613"/>
      <c r="QOG60" s="613"/>
      <c r="QOH60" s="613"/>
      <c r="QOQ60" s="613"/>
      <c r="QOR60" s="613"/>
      <c r="QPA60" s="613"/>
      <c r="QPB60" s="613"/>
      <c r="QPK60" s="613"/>
      <c r="QPL60" s="613"/>
      <c r="QPU60" s="613"/>
      <c r="QPV60" s="613"/>
      <c r="QQE60" s="613"/>
      <c r="QQF60" s="613"/>
      <c r="QQO60" s="613"/>
      <c r="QQP60" s="613"/>
      <c r="QQY60" s="613"/>
      <c r="QQZ60" s="613"/>
      <c r="QRI60" s="613"/>
      <c r="QRJ60" s="613"/>
      <c r="QRS60" s="613"/>
      <c r="QRT60" s="613"/>
      <c r="QSC60" s="613"/>
      <c r="QSD60" s="613"/>
      <c r="QSM60" s="613"/>
      <c r="QSN60" s="613"/>
      <c r="QSW60" s="613"/>
      <c r="QSX60" s="613"/>
      <c r="QTG60" s="613"/>
      <c r="QTH60" s="613"/>
      <c r="QTQ60" s="613"/>
      <c r="QTR60" s="613"/>
      <c r="QUA60" s="613"/>
      <c r="QUB60" s="613"/>
      <c r="QUK60" s="613"/>
      <c r="QUL60" s="613"/>
      <c r="QUU60" s="613"/>
      <c r="QUV60" s="613"/>
      <c r="QVE60" s="613"/>
      <c r="QVF60" s="613"/>
      <c r="QVO60" s="613"/>
      <c r="QVP60" s="613"/>
      <c r="QVY60" s="613"/>
      <c r="QVZ60" s="613"/>
      <c r="QWI60" s="613"/>
      <c r="QWJ60" s="613"/>
      <c r="QWS60" s="613"/>
      <c r="QWT60" s="613"/>
      <c r="QXC60" s="613"/>
      <c r="QXD60" s="613"/>
      <c r="QXM60" s="613"/>
      <c r="QXN60" s="613"/>
      <c r="QXW60" s="613"/>
      <c r="QXX60" s="613"/>
      <c r="QYG60" s="613"/>
      <c r="QYH60" s="613"/>
      <c r="QYQ60" s="613"/>
      <c r="QYR60" s="613"/>
      <c r="QZA60" s="613"/>
      <c r="QZB60" s="613"/>
      <c r="QZK60" s="613"/>
      <c r="QZL60" s="613"/>
      <c r="QZU60" s="613"/>
      <c r="QZV60" s="613"/>
      <c r="RAE60" s="613"/>
      <c r="RAF60" s="613"/>
      <c r="RAO60" s="613"/>
      <c r="RAP60" s="613"/>
      <c r="RAY60" s="613"/>
      <c r="RAZ60" s="613"/>
      <c r="RBI60" s="613"/>
      <c r="RBJ60" s="613"/>
      <c r="RBS60" s="613"/>
      <c r="RBT60" s="613"/>
      <c r="RCC60" s="613"/>
      <c r="RCD60" s="613"/>
      <c r="RCM60" s="613"/>
      <c r="RCN60" s="613"/>
      <c r="RCW60" s="613"/>
      <c r="RCX60" s="613"/>
      <c r="RDG60" s="613"/>
      <c r="RDH60" s="613"/>
      <c r="RDQ60" s="613"/>
      <c r="RDR60" s="613"/>
      <c r="REA60" s="613"/>
      <c r="REB60" s="613"/>
      <c r="REK60" s="613"/>
      <c r="REL60" s="613"/>
      <c r="REU60" s="613"/>
      <c r="REV60" s="613"/>
      <c r="RFE60" s="613"/>
      <c r="RFF60" s="613"/>
      <c r="RFO60" s="613"/>
      <c r="RFP60" s="613"/>
      <c r="RFY60" s="613"/>
      <c r="RFZ60" s="613"/>
      <c r="RGI60" s="613"/>
      <c r="RGJ60" s="613"/>
      <c r="RGS60" s="613"/>
      <c r="RGT60" s="613"/>
      <c r="RHC60" s="613"/>
      <c r="RHD60" s="613"/>
      <c r="RHM60" s="613"/>
      <c r="RHN60" s="613"/>
      <c r="RHW60" s="613"/>
      <c r="RHX60" s="613"/>
      <c r="RIG60" s="613"/>
      <c r="RIH60" s="613"/>
      <c r="RIQ60" s="613"/>
      <c r="RIR60" s="613"/>
      <c r="RJA60" s="613"/>
      <c r="RJB60" s="613"/>
      <c r="RJK60" s="613"/>
      <c r="RJL60" s="613"/>
      <c r="RJU60" s="613"/>
      <c r="RJV60" s="613"/>
      <c r="RKE60" s="613"/>
      <c r="RKF60" s="613"/>
      <c r="RKO60" s="613"/>
      <c r="RKP60" s="613"/>
      <c r="RKY60" s="613"/>
      <c r="RKZ60" s="613"/>
      <c r="RLI60" s="613"/>
      <c r="RLJ60" s="613"/>
      <c r="RLS60" s="613"/>
      <c r="RLT60" s="613"/>
      <c r="RMC60" s="613"/>
      <c r="RMD60" s="613"/>
      <c r="RMM60" s="613"/>
      <c r="RMN60" s="613"/>
      <c r="RMW60" s="613"/>
      <c r="RMX60" s="613"/>
      <c r="RNG60" s="613"/>
      <c r="RNH60" s="613"/>
      <c r="RNQ60" s="613"/>
      <c r="RNR60" s="613"/>
      <c r="ROA60" s="613"/>
      <c r="ROB60" s="613"/>
      <c r="ROK60" s="613"/>
      <c r="ROL60" s="613"/>
      <c r="ROU60" s="613"/>
      <c r="ROV60" s="613"/>
      <c r="RPE60" s="613"/>
      <c r="RPF60" s="613"/>
      <c r="RPO60" s="613"/>
      <c r="RPP60" s="613"/>
      <c r="RPY60" s="613"/>
      <c r="RPZ60" s="613"/>
      <c r="RQI60" s="613"/>
      <c r="RQJ60" s="613"/>
      <c r="RQS60" s="613"/>
      <c r="RQT60" s="613"/>
      <c r="RRC60" s="613"/>
      <c r="RRD60" s="613"/>
      <c r="RRM60" s="613"/>
      <c r="RRN60" s="613"/>
      <c r="RRW60" s="613"/>
      <c r="RRX60" s="613"/>
      <c r="RSG60" s="613"/>
      <c r="RSH60" s="613"/>
      <c r="RSQ60" s="613"/>
      <c r="RSR60" s="613"/>
      <c r="RTA60" s="613"/>
      <c r="RTB60" s="613"/>
      <c r="RTK60" s="613"/>
      <c r="RTL60" s="613"/>
      <c r="RTU60" s="613"/>
      <c r="RTV60" s="613"/>
      <c r="RUE60" s="613"/>
      <c r="RUF60" s="613"/>
      <c r="RUO60" s="613"/>
      <c r="RUP60" s="613"/>
      <c r="RUY60" s="613"/>
      <c r="RUZ60" s="613"/>
      <c r="RVI60" s="613"/>
      <c r="RVJ60" s="613"/>
      <c r="RVS60" s="613"/>
      <c r="RVT60" s="613"/>
      <c r="RWC60" s="613"/>
      <c r="RWD60" s="613"/>
      <c r="RWM60" s="613"/>
      <c r="RWN60" s="613"/>
      <c r="RWW60" s="613"/>
      <c r="RWX60" s="613"/>
      <c r="RXG60" s="613"/>
      <c r="RXH60" s="613"/>
      <c r="RXQ60" s="613"/>
      <c r="RXR60" s="613"/>
      <c r="RYA60" s="613"/>
      <c r="RYB60" s="613"/>
      <c r="RYK60" s="613"/>
      <c r="RYL60" s="613"/>
      <c r="RYU60" s="613"/>
      <c r="RYV60" s="613"/>
      <c r="RZE60" s="613"/>
      <c r="RZF60" s="613"/>
      <c r="RZO60" s="613"/>
      <c r="RZP60" s="613"/>
      <c r="RZY60" s="613"/>
      <c r="RZZ60" s="613"/>
      <c r="SAI60" s="613"/>
      <c r="SAJ60" s="613"/>
      <c r="SAS60" s="613"/>
      <c r="SAT60" s="613"/>
      <c r="SBC60" s="613"/>
      <c r="SBD60" s="613"/>
      <c r="SBM60" s="613"/>
      <c r="SBN60" s="613"/>
      <c r="SBW60" s="613"/>
      <c r="SBX60" s="613"/>
      <c r="SCG60" s="613"/>
      <c r="SCH60" s="613"/>
      <c r="SCQ60" s="613"/>
      <c r="SCR60" s="613"/>
      <c r="SDA60" s="613"/>
      <c r="SDB60" s="613"/>
      <c r="SDK60" s="613"/>
      <c r="SDL60" s="613"/>
      <c r="SDU60" s="613"/>
      <c r="SDV60" s="613"/>
      <c r="SEE60" s="613"/>
      <c r="SEF60" s="613"/>
      <c r="SEO60" s="613"/>
      <c r="SEP60" s="613"/>
      <c r="SEY60" s="613"/>
      <c r="SEZ60" s="613"/>
      <c r="SFI60" s="613"/>
      <c r="SFJ60" s="613"/>
      <c r="SFS60" s="613"/>
      <c r="SFT60" s="613"/>
      <c r="SGC60" s="613"/>
      <c r="SGD60" s="613"/>
      <c r="SGM60" s="613"/>
      <c r="SGN60" s="613"/>
      <c r="SGW60" s="613"/>
      <c r="SGX60" s="613"/>
      <c r="SHG60" s="613"/>
      <c r="SHH60" s="613"/>
      <c r="SHQ60" s="613"/>
      <c r="SHR60" s="613"/>
      <c r="SIA60" s="613"/>
      <c r="SIB60" s="613"/>
      <c r="SIK60" s="613"/>
      <c r="SIL60" s="613"/>
      <c r="SIU60" s="613"/>
      <c r="SIV60" s="613"/>
      <c r="SJE60" s="613"/>
      <c r="SJF60" s="613"/>
      <c r="SJO60" s="613"/>
      <c r="SJP60" s="613"/>
      <c r="SJY60" s="613"/>
      <c r="SJZ60" s="613"/>
      <c r="SKI60" s="613"/>
      <c r="SKJ60" s="613"/>
      <c r="SKS60" s="613"/>
      <c r="SKT60" s="613"/>
      <c r="SLC60" s="613"/>
      <c r="SLD60" s="613"/>
      <c r="SLM60" s="613"/>
      <c r="SLN60" s="613"/>
      <c r="SLW60" s="613"/>
      <c r="SLX60" s="613"/>
      <c r="SMG60" s="613"/>
      <c r="SMH60" s="613"/>
      <c r="SMQ60" s="613"/>
      <c r="SMR60" s="613"/>
      <c r="SNA60" s="613"/>
      <c r="SNB60" s="613"/>
      <c r="SNK60" s="613"/>
      <c r="SNL60" s="613"/>
      <c r="SNU60" s="613"/>
      <c r="SNV60" s="613"/>
      <c r="SOE60" s="613"/>
      <c r="SOF60" s="613"/>
      <c r="SOO60" s="613"/>
      <c r="SOP60" s="613"/>
      <c r="SOY60" s="613"/>
      <c r="SOZ60" s="613"/>
      <c r="SPI60" s="613"/>
      <c r="SPJ60" s="613"/>
      <c r="SPS60" s="613"/>
      <c r="SPT60" s="613"/>
      <c r="SQC60" s="613"/>
      <c r="SQD60" s="613"/>
      <c r="SQM60" s="613"/>
      <c r="SQN60" s="613"/>
      <c r="SQW60" s="613"/>
      <c r="SQX60" s="613"/>
      <c r="SRG60" s="613"/>
      <c r="SRH60" s="613"/>
      <c r="SRQ60" s="613"/>
      <c r="SRR60" s="613"/>
      <c r="SSA60" s="613"/>
      <c r="SSB60" s="613"/>
      <c r="SSK60" s="613"/>
      <c r="SSL60" s="613"/>
      <c r="SSU60" s="613"/>
      <c r="SSV60" s="613"/>
      <c r="STE60" s="613"/>
      <c r="STF60" s="613"/>
      <c r="STO60" s="613"/>
      <c r="STP60" s="613"/>
      <c r="STY60" s="613"/>
      <c r="STZ60" s="613"/>
      <c r="SUI60" s="613"/>
      <c r="SUJ60" s="613"/>
      <c r="SUS60" s="613"/>
      <c r="SUT60" s="613"/>
      <c r="SVC60" s="613"/>
      <c r="SVD60" s="613"/>
      <c r="SVM60" s="613"/>
      <c r="SVN60" s="613"/>
      <c r="SVW60" s="613"/>
      <c r="SVX60" s="613"/>
      <c r="SWG60" s="613"/>
      <c r="SWH60" s="613"/>
      <c r="SWQ60" s="613"/>
      <c r="SWR60" s="613"/>
      <c r="SXA60" s="613"/>
      <c r="SXB60" s="613"/>
      <c r="SXK60" s="613"/>
      <c r="SXL60" s="613"/>
      <c r="SXU60" s="613"/>
      <c r="SXV60" s="613"/>
      <c r="SYE60" s="613"/>
      <c r="SYF60" s="613"/>
      <c r="SYO60" s="613"/>
      <c r="SYP60" s="613"/>
      <c r="SYY60" s="613"/>
      <c r="SYZ60" s="613"/>
      <c r="SZI60" s="613"/>
      <c r="SZJ60" s="613"/>
      <c r="SZS60" s="613"/>
      <c r="SZT60" s="613"/>
      <c r="TAC60" s="613"/>
      <c r="TAD60" s="613"/>
      <c r="TAM60" s="613"/>
      <c r="TAN60" s="613"/>
      <c r="TAW60" s="613"/>
      <c r="TAX60" s="613"/>
      <c r="TBG60" s="613"/>
      <c r="TBH60" s="613"/>
      <c r="TBQ60" s="613"/>
      <c r="TBR60" s="613"/>
      <c r="TCA60" s="613"/>
      <c r="TCB60" s="613"/>
      <c r="TCK60" s="613"/>
      <c r="TCL60" s="613"/>
      <c r="TCU60" s="613"/>
      <c r="TCV60" s="613"/>
      <c r="TDE60" s="613"/>
      <c r="TDF60" s="613"/>
      <c r="TDO60" s="613"/>
      <c r="TDP60" s="613"/>
      <c r="TDY60" s="613"/>
      <c r="TDZ60" s="613"/>
      <c r="TEI60" s="613"/>
      <c r="TEJ60" s="613"/>
      <c r="TES60" s="613"/>
      <c r="TET60" s="613"/>
      <c r="TFC60" s="613"/>
      <c r="TFD60" s="613"/>
      <c r="TFM60" s="613"/>
      <c r="TFN60" s="613"/>
      <c r="TFW60" s="613"/>
      <c r="TFX60" s="613"/>
      <c r="TGG60" s="613"/>
      <c r="TGH60" s="613"/>
      <c r="TGQ60" s="613"/>
      <c r="TGR60" s="613"/>
      <c r="THA60" s="613"/>
      <c r="THB60" s="613"/>
      <c r="THK60" s="613"/>
      <c r="THL60" s="613"/>
      <c r="THU60" s="613"/>
      <c r="THV60" s="613"/>
      <c r="TIE60" s="613"/>
      <c r="TIF60" s="613"/>
      <c r="TIO60" s="613"/>
      <c r="TIP60" s="613"/>
      <c r="TIY60" s="613"/>
      <c r="TIZ60" s="613"/>
      <c r="TJI60" s="613"/>
      <c r="TJJ60" s="613"/>
      <c r="TJS60" s="613"/>
      <c r="TJT60" s="613"/>
      <c r="TKC60" s="613"/>
      <c r="TKD60" s="613"/>
      <c r="TKM60" s="613"/>
      <c r="TKN60" s="613"/>
      <c r="TKW60" s="613"/>
      <c r="TKX60" s="613"/>
      <c r="TLG60" s="613"/>
      <c r="TLH60" s="613"/>
      <c r="TLQ60" s="613"/>
      <c r="TLR60" s="613"/>
      <c r="TMA60" s="613"/>
      <c r="TMB60" s="613"/>
      <c r="TMK60" s="613"/>
      <c r="TML60" s="613"/>
      <c r="TMU60" s="613"/>
      <c r="TMV60" s="613"/>
      <c r="TNE60" s="613"/>
      <c r="TNF60" s="613"/>
      <c r="TNO60" s="613"/>
      <c r="TNP60" s="613"/>
      <c r="TNY60" s="613"/>
      <c r="TNZ60" s="613"/>
      <c r="TOI60" s="613"/>
      <c r="TOJ60" s="613"/>
      <c r="TOS60" s="613"/>
      <c r="TOT60" s="613"/>
      <c r="TPC60" s="613"/>
      <c r="TPD60" s="613"/>
      <c r="TPM60" s="613"/>
      <c r="TPN60" s="613"/>
      <c r="TPW60" s="613"/>
      <c r="TPX60" s="613"/>
      <c r="TQG60" s="613"/>
      <c r="TQH60" s="613"/>
      <c r="TQQ60" s="613"/>
      <c r="TQR60" s="613"/>
      <c r="TRA60" s="613"/>
      <c r="TRB60" s="613"/>
      <c r="TRK60" s="613"/>
      <c r="TRL60" s="613"/>
      <c r="TRU60" s="613"/>
      <c r="TRV60" s="613"/>
      <c r="TSE60" s="613"/>
      <c r="TSF60" s="613"/>
      <c r="TSO60" s="613"/>
      <c r="TSP60" s="613"/>
      <c r="TSY60" s="613"/>
      <c r="TSZ60" s="613"/>
      <c r="TTI60" s="613"/>
      <c r="TTJ60" s="613"/>
      <c r="TTS60" s="613"/>
      <c r="TTT60" s="613"/>
      <c r="TUC60" s="613"/>
      <c r="TUD60" s="613"/>
      <c r="TUM60" s="613"/>
      <c r="TUN60" s="613"/>
      <c r="TUW60" s="613"/>
      <c r="TUX60" s="613"/>
      <c r="TVG60" s="613"/>
      <c r="TVH60" s="613"/>
      <c r="TVQ60" s="613"/>
      <c r="TVR60" s="613"/>
      <c r="TWA60" s="613"/>
      <c r="TWB60" s="613"/>
      <c r="TWK60" s="613"/>
      <c r="TWL60" s="613"/>
      <c r="TWU60" s="613"/>
      <c r="TWV60" s="613"/>
      <c r="TXE60" s="613"/>
      <c r="TXF60" s="613"/>
      <c r="TXO60" s="613"/>
      <c r="TXP60" s="613"/>
      <c r="TXY60" s="613"/>
      <c r="TXZ60" s="613"/>
      <c r="TYI60" s="613"/>
      <c r="TYJ60" s="613"/>
      <c r="TYS60" s="613"/>
      <c r="TYT60" s="613"/>
      <c r="TZC60" s="613"/>
      <c r="TZD60" s="613"/>
      <c r="TZM60" s="613"/>
      <c r="TZN60" s="613"/>
      <c r="TZW60" s="613"/>
      <c r="TZX60" s="613"/>
      <c r="UAG60" s="613"/>
      <c r="UAH60" s="613"/>
      <c r="UAQ60" s="613"/>
      <c r="UAR60" s="613"/>
      <c r="UBA60" s="613"/>
      <c r="UBB60" s="613"/>
      <c r="UBK60" s="613"/>
      <c r="UBL60" s="613"/>
      <c r="UBU60" s="613"/>
      <c r="UBV60" s="613"/>
      <c r="UCE60" s="613"/>
      <c r="UCF60" s="613"/>
      <c r="UCO60" s="613"/>
      <c r="UCP60" s="613"/>
      <c r="UCY60" s="613"/>
      <c r="UCZ60" s="613"/>
      <c r="UDI60" s="613"/>
      <c r="UDJ60" s="613"/>
      <c r="UDS60" s="613"/>
      <c r="UDT60" s="613"/>
      <c r="UEC60" s="613"/>
      <c r="UED60" s="613"/>
      <c r="UEM60" s="613"/>
      <c r="UEN60" s="613"/>
      <c r="UEW60" s="613"/>
      <c r="UEX60" s="613"/>
      <c r="UFG60" s="613"/>
      <c r="UFH60" s="613"/>
      <c r="UFQ60" s="613"/>
      <c r="UFR60" s="613"/>
      <c r="UGA60" s="613"/>
      <c r="UGB60" s="613"/>
      <c r="UGK60" s="613"/>
      <c r="UGL60" s="613"/>
      <c r="UGU60" s="613"/>
      <c r="UGV60" s="613"/>
      <c r="UHE60" s="613"/>
      <c r="UHF60" s="613"/>
      <c r="UHO60" s="613"/>
      <c r="UHP60" s="613"/>
      <c r="UHY60" s="613"/>
      <c r="UHZ60" s="613"/>
      <c r="UII60" s="613"/>
      <c r="UIJ60" s="613"/>
      <c r="UIS60" s="613"/>
      <c r="UIT60" s="613"/>
      <c r="UJC60" s="613"/>
      <c r="UJD60" s="613"/>
      <c r="UJM60" s="613"/>
      <c r="UJN60" s="613"/>
      <c r="UJW60" s="613"/>
      <c r="UJX60" s="613"/>
      <c r="UKG60" s="613"/>
      <c r="UKH60" s="613"/>
      <c r="UKQ60" s="613"/>
      <c r="UKR60" s="613"/>
      <c r="ULA60" s="613"/>
      <c r="ULB60" s="613"/>
      <c r="ULK60" s="613"/>
      <c r="ULL60" s="613"/>
      <c r="ULU60" s="613"/>
      <c r="ULV60" s="613"/>
      <c r="UME60" s="613"/>
      <c r="UMF60" s="613"/>
      <c r="UMO60" s="613"/>
      <c r="UMP60" s="613"/>
      <c r="UMY60" s="613"/>
      <c r="UMZ60" s="613"/>
      <c r="UNI60" s="613"/>
      <c r="UNJ60" s="613"/>
      <c r="UNS60" s="613"/>
      <c r="UNT60" s="613"/>
      <c r="UOC60" s="613"/>
      <c r="UOD60" s="613"/>
      <c r="UOM60" s="613"/>
      <c r="UON60" s="613"/>
      <c r="UOW60" s="613"/>
      <c r="UOX60" s="613"/>
      <c r="UPG60" s="613"/>
      <c r="UPH60" s="613"/>
      <c r="UPQ60" s="613"/>
      <c r="UPR60" s="613"/>
      <c r="UQA60" s="613"/>
      <c r="UQB60" s="613"/>
      <c r="UQK60" s="613"/>
      <c r="UQL60" s="613"/>
      <c r="UQU60" s="613"/>
      <c r="UQV60" s="613"/>
      <c r="URE60" s="613"/>
      <c r="URF60" s="613"/>
      <c r="URO60" s="613"/>
      <c r="URP60" s="613"/>
      <c r="URY60" s="613"/>
      <c r="URZ60" s="613"/>
      <c r="USI60" s="613"/>
      <c r="USJ60" s="613"/>
      <c r="USS60" s="613"/>
      <c r="UST60" s="613"/>
      <c r="UTC60" s="613"/>
      <c r="UTD60" s="613"/>
      <c r="UTM60" s="613"/>
      <c r="UTN60" s="613"/>
      <c r="UTW60" s="613"/>
      <c r="UTX60" s="613"/>
      <c r="UUG60" s="613"/>
      <c r="UUH60" s="613"/>
      <c r="UUQ60" s="613"/>
      <c r="UUR60" s="613"/>
      <c r="UVA60" s="613"/>
      <c r="UVB60" s="613"/>
      <c r="UVK60" s="613"/>
      <c r="UVL60" s="613"/>
      <c r="UVU60" s="613"/>
      <c r="UVV60" s="613"/>
      <c r="UWE60" s="613"/>
      <c r="UWF60" s="613"/>
      <c r="UWO60" s="613"/>
      <c r="UWP60" s="613"/>
      <c r="UWY60" s="613"/>
      <c r="UWZ60" s="613"/>
      <c r="UXI60" s="613"/>
      <c r="UXJ60" s="613"/>
      <c r="UXS60" s="613"/>
      <c r="UXT60" s="613"/>
      <c r="UYC60" s="613"/>
      <c r="UYD60" s="613"/>
      <c r="UYM60" s="613"/>
      <c r="UYN60" s="613"/>
      <c r="UYW60" s="613"/>
      <c r="UYX60" s="613"/>
      <c r="UZG60" s="613"/>
      <c r="UZH60" s="613"/>
      <c r="UZQ60" s="613"/>
      <c r="UZR60" s="613"/>
      <c r="VAA60" s="613"/>
      <c r="VAB60" s="613"/>
      <c r="VAK60" s="613"/>
      <c r="VAL60" s="613"/>
      <c r="VAU60" s="613"/>
      <c r="VAV60" s="613"/>
      <c r="VBE60" s="613"/>
      <c r="VBF60" s="613"/>
      <c r="VBO60" s="613"/>
      <c r="VBP60" s="613"/>
      <c r="VBY60" s="613"/>
      <c r="VBZ60" s="613"/>
      <c r="VCI60" s="613"/>
      <c r="VCJ60" s="613"/>
      <c r="VCS60" s="613"/>
      <c r="VCT60" s="613"/>
      <c r="VDC60" s="613"/>
      <c r="VDD60" s="613"/>
      <c r="VDM60" s="613"/>
      <c r="VDN60" s="613"/>
      <c r="VDW60" s="613"/>
      <c r="VDX60" s="613"/>
      <c r="VEG60" s="613"/>
      <c r="VEH60" s="613"/>
      <c r="VEQ60" s="613"/>
      <c r="VER60" s="613"/>
      <c r="VFA60" s="613"/>
      <c r="VFB60" s="613"/>
      <c r="VFK60" s="613"/>
      <c r="VFL60" s="613"/>
      <c r="VFU60" s="613"/>
      <c r="VFV60" s="613"/>
      <c r="VGE60" s="613"/>
      <c r="VGF60" s="613"/>
      <c r="VGO60" s="613"/>
      <c r="VGP60" s="613"/>
      <c r="VGY60" s="613"/>
      <c r="VGZ60" s="613"/>
      <c r="VHI60" s="613"/>
      <c r="VHJ60" s="613"/>
      <c r="VHS60" s="613"/>
      <c r="VHT60" s="613"/>
      <c r="VIC60" s="613"/>
      <c r="VID60" s="613"/>
      <c r="VIM60" s="613"/>
      <c r="VIN60" s="613"/>
      <c r="VIW60" s="613"/>
      <c r="VIX60" s="613"/>
      <c r="VJG60" s="613"/>
      <c r="VJH60" s="613"/>
      <c r="VJQ60" s="613"/>
      <c r="VJR60" s="613"/>
      <c r="VKA60" s="613"/>
      <c r="VKB60" s="613"/>
      <c r="VKK60" s="613"/>
      <c r="VKL60" s="613"/>
      <c r="VKU60" s="613"/>
      <c r="VKV60" s="613"/>
      <c r="VLE60" s="613"/>
      <c r="VLF60" s="613"/>
      <c r="VLO60" s="613"/>
      <c r="VLP60" s="613"/>
      <c r="VLY60" s="613"/>
      <c r="VLZ60" s="613"/>
      <c r="VMI60" s="613"/>
      <c r="VMJ60" s="613"/>
      <c r="VMS60" s="613"/>
      <c r="VMT60" s="613"/>
      <c r="VNC60" s="613"/>
      <c r="VND60" s="613"/>
      <c r="VNM60" s="613"/>
      <c r="VNN60" s="613"/>
      <c r="VNW60" s="613"/>
      <c r="VNX60" s="613"/>
      <c r="VOG60" s="613"/>
      <c r="VOH60" s="613"/>
      <c r="VOQ60" s="613"/>
      <c r="VOR60" s="613"/>
      <c r="VPA60" s="613"/>
      <c r="VPB60" s="613"/>
      <c r="VPK60" s="613"/>
      <c r="VPL60" s="613"/>
      <c r="VPU60" s="613"/>
      <c r="VPV60" s="613"/>
      <c r="VQE60" s="613"/>
      <c r="VQF60" s="613"/>
      <c r="VQO60" s="613"/>
      <c r="VQP60" s="613"/>
      <c r="VQY60" s="613"/>
      <c r="VQZ60" s="613"/>
      <c r="VRI60" s="613"/>
      <c r="VRJ60" s="613"/>
      <c r="VRS60" s="613"/>
      <c r="VRT60" s="613"/>
      <c r="VSC60" s="613"/>
      <c r="VSD60" s="613"/>
      <c r="VSM60" s="613"/>
      <c r="VSN60" s="613"/>
      <c r="VSW60" s="613"/>
      <c r="VSX60" s="613"/>
      <c r="VTG60" s="613"/>
      <c r="VTH60" s="613"/>
      <c r="VTQ60" s="613"/>
      <c r="VTR60" s="613"/>
      <c r="VUA60" s="613"/>
      <c r="VUB60" s="613"/>
      <c r="VUK60" s="613"/>
      <c r="VUL60" s="613"/>
      <c r="VUU60" s="613"/>
      <c r="VUV60" s="613"/>
      <c r="VVE60" s="613"/>
      <c r="VVF60" s="613"/>
      <c r="VVO60" s="613"/>
      <c r="VVP60" s="613"/>
      <c r="VVY60" s="613"/>
      <c r="VVZ60" s="613"/>
      <c r="VWI60" s="613"/>
      <c r="VWJ60" s="613"/>
      <c r="VWS60" s="613"/>
      <c r="VWT60" s="613"/>
      <c r="VXC60" s="613"/>
      <c r="VXD60" s="613"/>
      <c r="VXM60" s="613"/>
      <c r="VXN60" s="613"/>
      <c r="VXW60" s="613"/>
      <c r="VXX60" s="613"/>
      <c r="VYG60" s="613"/>
      <c r="VYH60" s="613"/>
      <c r="VYQ60" s="613"/>
      <c r="VYR60" s="613"/>
      <c r="VZA60" s="613"/>
      <c r="VZB60" s="613"/>
      <c r="VZK60" s="613"/>
      <c r="VZL60" s="613"/>
      <c r="VZU60" s="613"/>
      <c r="VZV60" s="613"/>
      <c r="WAE60" s="613"/>
      <c r="WAF60" s="613"/>
      <c r="WAO60" s="613"/>
      <c r="WAP60" s="613"/>
      <c r="WAY60" s="613"/>
      <c r="WAZ60" s="613"/>
      <c r="WBI60" s="613"/>
      <c r="WBJ60" s="613"/>
      <c r="WBS60" s="613"/>
      <c r="WBT60" s="613"/>
      <c r="WCC60" s="613"/>
      <c r="WCD60" s="613"/>
      <c r="WCM60" s="613"/>
      <c r="WCN60" s="613"/>
      <c r="WCW60" s="613"/>
      <c r="WCX60" s="613"/>
      <c r="WDG60" s="613"/>
      <c r="WDH60" s="613"/>
      <c r="WDQ60" s="613"/>
      <c r="WDR60" s="613"/>
      <c r="WEA60" s="613"/>
      <c r="WEB60" s="613"/>
      <c r="WEK60" s="613"/>
      <c r="WEL60" s="613"/>
      <c r="WEU60" s="613"/>
      <c r="WEV60" s="613"/>
      <c r="WFE60" s="613"/>
      <c r="WFF60" s="613"/>
      <c r="WFO60" s="613"/>
      <c r="WFP60" s="613"/>
      <c r="WFY60" s="613"/>
      <c r="WFZ60" s="613"/>
      <c r="WGI60" s="613"/>
      <c r="WGJ60" s="613"/>
      <c r="WGS60" s="613"/>
      <c r="WGT60" s="613"/>
      <c r="WHC60" s="613"/>
      <c r="WHD60" s="613"/>
      <c r="WHM60" s="613"/>
      <c r="WHN60" s="613"/>
      <c r="WHW60" s="613"/>
      <c r="WHX60" s="613"/>
      <c r="WIG60" s="613"/>
      <c r="WIH60" s="613"/>
      <c r="WIQ60" s="613"/>
      <c r="WIR60" s="613"/>
      <c r="WJA60" s="613"/>
      <c r="WJB60" s="613"/>
      <c r="WJK60" s="613"/>
      <c r="WJL60" s="613"/>
      <c r="WJU60" s="613"/>
      <c r="WJV60" s="613"/>
      <c r="WKE60" s="613"/>
      <c r="WKF60" s="613"/>
      <c r="WKO60" s="613"/>
      <c r="WKP60" s="613"/>
      <c r="WKY60" s="613"/>
      <c r="WKZ60" s="613"/>
      <c r="WLI60" s="613"/>
      <c r="WLJ60" s="613"/>
      <c r="WLS60" s="613"/>
      <c r="WLT60" s="613"/>
      <c r="WMC60" s="613"/>
      <c r="WMD60" s="613"/>
      <c r="WMM60" s="613"/>
      <c r="WMN60" s="613"/>
      <c r="WMW60" s="613"/>
      <c r="WMX60" s="613"/>
      <c r="WNG60" s="613"/>
      <c r="WNH60" s="613"/>
      <c r="WNQ60" s="613"/>
      <c r="WNR60" s="613"/>
      <c r="WOA60" s="613"/>
      <c r="WOB60" s="613"/>
      <c r="WOK60" s="613"/>
      <c r="WOL60" s="613"/>
      <c r="WOU60" s="613"/>
      <c r="WOV60" s="613"/>
      <c r="WPE60" s="613"/>
      <c r="WPF60" s="613"/>
      <c r="WPO60" s="613"/>
      <c r="WPP60" s="613"/>
      <c r="WPY60" s="613"/>
      <c r="WPZ60" s="613"/>
      <c r="WQI60" s="613"/>
      <c r="WQJ60" s="613"/>
      <c r="WQS60" s="613"/>
      <c r="WQT60" s="613"/>
      <c r="WRC60" s="613"/>
      <c r="WRD60" s="613"/>
      <c r="WRM60" s="613"/>
      <c r="WRN60" s="613"/>
      <c r="WRW60" s="613"/>
      <c r="WRX60" s="613"/>
      <c r="WSG60" s="613"/>
      <c r="WSH60" s="613"/>
      <c r="WSQ60" s="613"/>
      <c r="WSR60" s="613"/>
      <c r="WTA60" s="613"/>
      <c r="WTB60" s="613"/>
      <c r="WTK60" s="613"/>
      <c r="WTL60" s="613"/>
      <c r="WTU60" s="613"/>
      <c r="WTV60" s="613"/>
      <c r="WUE60" s="613"/>
      <c r="WUF60" s="613"/>
      <c r="WUO60" s="613"/>
      <c r="WUP60" s="613"/>
      <c r="WUY60" s="613"/>
      <c r="WUZ60" s="613"/>
      <c r="WVI60" s="613"/>
      <c r="WVJ60" s="613"/>
      <c r="WVS60" s="613"/>
      <c r="WVT60" s="613"/>
      <c r="WWC60" s="613"/>
      <c r="WWD60" s="613"/>
      <c r="WWM60" s="613"/>
      <c r="WWN60" s="613"/>
      <c r="WWW60" s="613"/>
      <c r="WWX60" s="613"/>
      <c r="WXG60" s="613"/>
      <c r="WXH60" s="613"/>
      <c r="WXQ60" s="613"/>
      <c r="WXR60" s="613"/>
      <c r="WYA60" s="613"/>
      <c r="WYB60" s="613"/>
      <c r="WYK60" s="613"/>
      <c r="WYL60" s="613"/>
      <c r="WYU60" s="613"/>
      <c r="WYV60" s="613"/>
      <c r="WZE60" s="613"/>
      <c r="WZF60" s="613"/>
      <c r="WZO60" s="613"/>
      <c r="WZP60" s="613"/>
      <c r="WZY60" s="613"/>
      <c r="WZZ60" s="613"/>
      <c r="XAI60" s="613"/>
      <c r="XAJ60" s="613"/>
      <c r="XAS60" s="613"/>
      <c r="XAT60" s="613"/>
      <c r="XBC60" s="613"/>
      <c r="XBD60" s="613"/>
      <c r="XBM60" s="613"/>
      <c r="XBN60" s="613"/>
      <c r="XBW60" s="613"/>
      <c r="XBX60" s="613"/>
      <c r="XCG60" s="613"/>
      <c r="XCH60" s="613"/>
      <c r="XCQ60" s="613"/>
      <c r="XCR60" s="613"/>
      <c r="XDA60" s="613"/>
      <c r="XDB60" s="613"/>
      <c r="XDK60" s="613"/>
      <c r="XDL60" s="613"/>
      <c r="XDU60" s="613"/>
      <c r="XDV60" s="613"/>
      <c r="XEE60" s="613"/>
      <c r="XEF60" s="613"/>
      <c r="XEO60" s="613"/>
      <c r="XEP60" s="613"/>
      <c r="XEY60" s="613"/>
      <c r="XEZ60" s="613"/>
    </row>
    <row r="61" spans="1:1020 1029:2040 2049:3070 3079:4090 4099:5120 5129:6140 6149:7160 7169:8190 8199:9210 9219:10240 10249:11260 11269:12280 12289:13310 13319:14330 14339:15360 15369:16380" ht="56.25" customHeight="1" thickBot="1" x14ac:dyDescent="0.25">
      <c r="A61" s="1447" t="s">
        <v>4</v>
      </c>
      <c r="B61" s="1449" t="s">
        <v>312</v>
      </c>
      <c r="C61" s="1451" t="s">
        <v>267</v>
      </c>
      <c r="D61" s="1452"/>
      <c r="E61" s="1453" t="s">
        <v>383</v>
      </c>
      <c r="F61" s="1473" t="s">
        <v>279</v>
      </c>
      <c r="G61" s="1469" t="s">
        <v>335</v>
      </c>
      <c r="H61" s="1470"/>
      <c r="I61" s="1471"/>
      <c r="J61" s="773" t="s">
        <v>59</v>
      </c>
    </row>
    <row r="62" spans="1:1020 1029:2040 2049:3070 3079:4090 4099:5120 5129:6140 6149:7160 7169:8190 8199:9210 9219:10240 10249:11260 11269:12280 12289:13310 13319:14330 14339:15360 15369:16380" ht="56.25" customHeight="1" thickBot="1" x14ac:dyDescent="0.25">
      <c r="A62" s="1448"/>
      <c r="B62" s="1450"/>
      <c r="C62" s="773" t="s">
        <v>270</v>
      </c>
      <c r="D62" s="773" t="s">
        <v>278</v>
      </c>
      <c r="E62" s="1454"/>
      <c r="F62" s="1474"/>
      <c r="G62" s="616" t="s">
        <v>359</v>
      </c>
      <c r="H62" s="616" t="s">
        <v>309</v>
      </c>
      <c r="I62" s="616" t="s">
        <v>9</v>
      </c>
      <c r="J62" s="773" t="s">
        <v>60</v>
      </c>
    </row>
    <row r="63" spans="1:1020 1029:2040 2049:3070 3079:4090 4099:5120 5129:6140 6149:7160 7169:8190 8199:9210 9219:10240 10249:11260 11269:12280 12289:13310 13319:14330 14339:15360 15369:16380" ht="27.95" customHeight="1" x14ac:dyDescent="0.2">
      <c r="A63" s="1029">
        <v>1</v>
      </c>
      <c r="B63" s="774" t="e">
        <f>'1 g &amp;'!$I$8</f>
        <v>#N/A</v>
      </c>
      <c r="C63" s="1047" t="str">
        <f>'DATOS &amp;'!B37</f>
        <v>1 g</v>
      </c>
      <c r="D63" s="771" t="e">
        <f>'1 g &amp;'!$F$74</f>
        <v>#N/A</v>
      </c>
      <c r="E63" s="1032">
        <f>'DATOS &amp;'!W133</f>
        <v>0.33</v>
      </c>
      <c r="F63" s="1040">
        <f>'DATOS &amp;'!X133</f>
        <v>1</v>
      </c>
      <c r="G63" s="739" t="e">
        <f>'1 g &amp;'!$C$50</f>
        <v>#DIV/0!</v>
      </c>
      <c r="H63" s="739" t="e">
        <f>'1 g &amp;'!$D$50</f>
        <v>#DIV/0!</v>
      </c>
      <c r="I63" s="739" t="e">
        <f>'1 g &amp;'!$E$50</f>
        <v>#DIV/0!</v>
      </c>
      <c r="J63" s="740" t="e">
        <f>IF(ABS(D63)+E63&lt;=F63,"SI","NO")</f>
        <v>#N/A</v>
      </c>
    </row>
    <row r="64" spans="1:1020 1029:2040 2049:3070 3079:4090 4099:5120 5129:6140 6149:7160 7169:8190 8199:9210 9219:10240 10249:11260 11269:12280 12289:13310 13319:14330 14339:15360 15369:16380" ht="27.95" customHeight="1" x14ac:dyDescent="0.2">
      <c r="A64" s="1030">
        <v>2</v>
      </c>
      <c r="B64" s="775" t="e">
        <f>'2 g &amp;'!$I$8</f>
        <v>#N/A</v>
      </c>
      <c r="C64" s="1048" t="str">
        <f>'DATOS &amp;'!B38</f>
        <v>2 g</v>
      </c>
      <c r="D64" s="772" t="e">
        <f>'2 g &amp;'!$F$74</f>
        <v>#N/A</v>
      </c>
      <c r="E64" s="1033">
        <f>'DATOS &amp;'!W134</f>
        <v>0.4</v>
      </c>
      <c r="F64" s="1041">
        <f>'DATOS &amp;'!X134</f>
        <v>1.2</v>
      </c>
      <c r="G64" s="625" t="e">
        <f>'2 g &amp;'!$C$50</f>
        <v>#DIV/0!</v>
      </c>
      <c r="H64" s="625" t="e">
        <f>'2 g &amp;'!$D$50</f>
        <v>#DIV/0!</v>
      </c>
      <c r="I64" s="625" t="e">
        <f>'2 g &amp;'!$E$50</f>
        <v>#DIV/0!</v>
      </c>
      <c r="J64" s="741" t="e">
        <f t="shared" ref="J64:J82" si="0">IF(ABS(D64)+E64&lt;=F64,"SI","NO")</f>
        <v>#N/A</v>
      </c>
    </row>
    <row r="65" spans="1:10" ht="27.95" customHeight="1" x14ac:dyDescent="0.2">
      <c r="A65" s="1030">
        <v>3</v>
      </c>
      <c r="B65" s="775" t="e">
        <f>'2 g + &amp;'!$I$8</f>
        <v>#N/A</v>
      </c>
      <c r="C65" s="1048" t="str">
        <f>'DATOS &amp;'!B38</f>
        <v>2 g</v>
      </c>
      <c r="D65" s="772" t="e">
        <f>'2 g + &amp;'!$F$74</f>
        <v>#N/A</v>
      </c>
      <c r="E65" s="1033">
        <f>'DATOS &amp;'!W135</f>
        <v>0.4</v>
      </c>
      <c r="F65" s="1041">
        <f>'DATOS &amp;'!X135</f>
        <v>1.2</v>
      </c>
      <c r="G65" s="625" t="e">
        <f>'2 g + &amp;'!$C$50</f>
        <v>#DIV/0!</v>
      </c>
      <c r="H65" s="625" t="e">
        <f>'2 g + &amp;'!$D$50</f>
        <v>#DIV/0!</v>
      </c>
      <c r="I65" s="625" t="e">
        <f>'2 g + &amp;'!$E$50</f>
        <v>#DIV/0!</v>
      </c>
      <c r="J65" s="741" t="e">
        <f t="shared" si="0"/>
        <v>#N/A</v>
      </c>
    </row>
    <row r="66" spans="1:10" ht="27.95" customHeight="1" x14ac:dyDescent="0.2">
      <c r="A66" s="1030">
        <v>4</v>
      </c>
      <c r="B66" s="775" t="e">
        <f>'5 g &amp;'!$I$8</f>
        <v>#N/A</v>
      </c>
      <c r="C66" s="1048" t="str">
        <f>'DATOS &amp;'!B40</f>
        <v xml:space="preserve">5 g </v>
      </c>
      <c r="D66" s="772" t="e">
        <f>'5 g &amp;'!$F$74</f>
        <v>#N/A</v>
      </c>
      <c r="E66" s="1033">
        <f>'DATOS &amp;'!W136</f>
        <v>0.53</v>
      </c>
      <c r="F66" s="1041">
        <f>'DATOS &amp;'!X136</f>
        <v>1.6</v>
      </c>
      <c r="G66" s="625" t="e">
        <f>'5 g &amp;'!$C$50</f>
        <v>#DIV/0!</v>
      </c>
      <c r="H66" s="625" t="e">
        <f>'5 g &amp;'!$D$50</f>
        <v>#DIV/0!</v>
      </c>
      <c r="I66" s="625" t="e">
        <f>'5 g &amp;'!$E$50</f>
        <v>#DIV/0!</v>
      </c>
      <c r="J66" s="741" t="e">
        <f t="shared" si="0"/>
        <v>#N/A</v>
      </c>
    </row>
    <row r="67" spans="1:10" s="626" customFormat="1" ht="27.95" customHeight="1" x14ac:dyDescent="0.2">
      <c r="A67" s="1030">
        <v>5</v>
      </c>
      <c r="B67" s="775" t="e">
        <f>'10 g &amp;'!$I$8</f>
        <v>#N/A</v>
      </c>
      <c r="C67" s="1048" t="str">
        <f>'DATOS &amp;'!B41</f>
        <v>10 g</v>
      </c>
      <c r="D67" s="772" t="e">
        <f>'10 g &amp;'!$F$74</f>
        <v>#N/A</v>
      </c>
      <c r="E67" s="1033">
        <f>'DATOS &amp;'!W137</f>
        <v>0.67</v>
      </c>
      <c r="F67" s="1041">
        <f>'DATOS &amp;'!X137</f>
        <v>2</v>
      </c>
      <c r="G67" s="625" t="e">
        <f>'10 g &amp;'!$C$50</f>
        <v>#DIV/0!</v>
      </c>
      <c r="H67" s="625" t="e">
        <f>'10 g &amp;'!$D$50</f>
        <v>#DIV/0!</v>
      </c>
      <c r="I67" s="625" t="e">
        <f>'10 g &amp;'!$E$50</f>
        <v>#DIV/0!</v>
      </c>
      <c r="J67" s="741" t="e">
        <f t="shared" si="0"/>
        <v>#N/A</v>
      </c>
    </row>
    <row r="68" spans="1:10" ht="27.95" customHeight="1" x14ac:dyDescent="0.2">
      <c r="A68" s="1030">
        <v>6</v>
      </c>
      <c r="B68" s="775" t="e">
        <f>'20 g &amp;'!$I$8</f>
        <v>#N/A</v>
      </c>
      <c r="C68" s="1048" t="str">
        <f>'DATOS &amp;'!B42</f>
        <v>20 g</v>
      </c>
      <c r="D68" s="772" t="e">
        <f>'20 g &amp;'!$F$74</f>
        <v>#N/A</v>
      </c>
      <c r="E68" s="1033">
        <f>'DATOS &amp;'!W138</f>
        <v>0.83</v>
      </c>
      <c r="F68" s="1041">
        <f>'DATOS &amp;'!X138</f>
        <v>2.5</v>
      </c>
      <c r="G68" s="625" t="e">
        <f>'20 g &amp;'!$C$50</f>
        <v>#DIV/0!</v>
      </c>
      <c r="H68" s="625" t="e">
        <f>'20 g &amp;'!$D$50</f>
        <v>#DIV/0!</v>
      </c>
      <c r="I68" s="625" t="e">
        <f>'20 g &amp;'!$E$50</f>
        <v>#DIV/0!</v>
      </c>
      <c r="J68" s="741" t="e">
        <f t="shared" si="0"/>
        <v>#N/A</v>
      </c>
    </row>
    <row r="69" spans="1:10" ht="27.95" customHeight="1" x14ac:dyDescent="0.2">
      <c r="A69" s="1030">
        <v>7</v>
      </c>
      <c r="B69" s="775" t="e">
        <f>'20 g + &amp;'!$I$8</f>
        <v>#N/A</v>
      </c>
      <c r="C69" s="1048" t="str">
        <f>'DATOS &amp;'!B42</f>
        <v>20 g</v>
      </c>
      <c r="D69" s="772" t="e">
        <f>'20 g + &amp;'!F74</f>
        <v>#N/A</v>
      </c>
      <c r="E69" s="1033">
        <f>'DATOS &amp;'!W139</f>
        <v>0.83</v>
      </c>
      <c r="F69" s="1041">
        <f>'DATOS &amp;'!X139</f>
        <v>2.5</v>
      </c>
      <c r="G69" s="625" t="e">
        <f>'20 g + &amp;'!$C$50</f>
        <v>#DIV/0!</v>
      </c>
      <c r="H69" s="625" t="e">
        <f>'20 g + &amp;'!$D$50</f>
        <v>#DIV/0!</v>
      </c>
      <c r="I69" s="625" t="e">
        <f>'20 g + &amp;'!$E$50</f>
        <v>#DIV/0!</v>
      </c>
      <c r="J69" s="741" t="e">
        <f t="shared" si="0"/>
        <v>#N/A</v>
      </c>
    </row>
    <row r="70" spans="1:10" ht="27.95" customHeight="1" x14ac:dyDescent="0.2">
      <c r="A70" s="1030">
        <v>8</v>
      </c>
      <c r="B70" s="775" t="e">
        <f>'50 g &amp;'!$I$8</f>
        <v>#N/A</v>
      </c>
      <c r="C70" s="1048" t="str">
        <f>'DATOS &amp;'!B44</f>
        <v>50 g</v>
      </c>
      <c r="D70" s="624" t="e">
        <f>'50 g &amp;'!$F$74</f>
        <v>#N/A</v>
      </c>
      <c r="E70" s="1034">
        <f>'DATOS &amp;'!W140</f>
        <v>1</v>
      </c>
      <c r="F70" s="1041">
        <f>'DATOS &amp;'!X140</f>
        <v>3</v>
      </c>
      <c r="G70" s="625" t="e">
        <f>'50 g &amp;'!$C$50</f>
        <v>#DIV/0!</v>
      </c>
      <c r="H70" s="625" t="e">
        <f>'50 g &amp;'!$D$50</f>
        <v>#DIV/0!</v>
      </c>
      <c r="I70" s="625" t="e">
        <f>'50 g &amp;'!$E$50</f>
        <v>#DIV/0!</v>
      </c>
      <c r="J70" s="741" t="e">
        <f t="shared" si="0"/>
        <v>#N/A</v>
      </c>
    </row>
    <row r="71" spans="1:10" ht="27.95" customHeight="1" x14ac:dyDescent="0.2">
      <c r="A71" s="1030">
        <v>9</v>
      </c>
      <c r="B71" s="775" t="e">
        <f>'100 g &amp;'!$I$8</f>
        <v>#N/A</v>
      </c>
      <c r="C71" s="1048" t="str">
        <f>'DATOS &amp;'!B45</f>
        <v>100 g</v>
      </c>
      <c r="D71" s="624" t="e">
        <f>'100 g &amp;'!$F$74</f>
        <v>#N/A</v>
      </c>
      <c r="E71" s="1034">
        <f>'DATOS &amp;'!W141</f>
        <v>1.7</v>
      </c>
      <c r="F71" s="1041">
        <f>'DATOS &amp;'!X141</f>
        <v>5</v>
      </c>
      <c r="G71" s="625" t="e">
        <f>'100 g &amp;'!$C$50</f>
        <v>#DIV/0!</v>
      </c>
      <c r="H71" s="625" t="e">
        <f>'100 g &amp;'!$D$50</f>
        <v>#DIV/0!</v>
      </c>
      <c r="I71" s="625" t="e">
        <f>'100 g &amp;'!$E$50</f>
        <v>#DIV/0!</v>
      </c>
      <c r="J71" s="741" t="e">
        <f t="shared" si="0"/>
        <v>#N/A</v>
      </c>
    </row>
    <row r="72" spans="1:10" ht="27.95" customHeight="1" x14ac:dyDescent="0.2">
      <c r="A72" s="1030">
        <v>10</v>
      </c>
      <c r="B72" s="775" t="e">
        <f>'200 g &amp;'!$I$8</f>
        <v>#N/A</v>
      </c>
      <c r="C72" s="1048" t="str">
        <f>'DATOS &amp;'!B46</f>
        <v>200 g</v>
      </c>
      <c r="D72" s="624" t="e">
        <f>'200 g &amp;'!$F$74</f>
        <v>#N/A</v>
      </c>
      <c r="E72" s="1034">
        <f>'DATOS &amp;'!W142</f>
        <v>3.3</v>
      </c>
      <c r="F72" s="1042">
        <f>'DATOS &amp;'!X142</f>
        <v>10</v>
      </c>
      <c r="G72" s="625" t="e">
        <f>'200 g &amp;'!$C$50</f>
        <v>#DIV/0!</v>
      </c>
      <c r="H72" s="625" t="e">
        <f>'200 g &amp;'!$D$50</f>
        <v>#DIV/0!</v>
      </c>
      <c r="I72" s="625" t="e">
        <f>'200 g &amp;'!$E$50</f>
        <v>#DIV/0!</v>
      </c>
      <c r="J72" s="741" t="e">
        <f t="shared" si="0"/>
        <v>#N/A</v>
      </c>
    </row>
    <row r="73" spans="1:10" ht="27.95" customHeight="1" x14ac:dyDescent="0.2">
      <c r="A73" s="1030">
        <v>11</v>
      </c>
      <c r="B73" s="775" t="e">
        <f>'200 g + &amp;'!$I$8</f>
        <v>#N/A</v>
      </c>
      <c r="C73" s="1048" t="str">
        <f>'DATOS &amp;'!B46</f>
        <v>200 g</v>
      </c>
      <c r="D73" s="624" t="e">
        <f>'200 g + &amp;'!F74</f>
        <v>#N/A</v>
      </c>
      <c r="E73" s="1034">
        <f>'DATOS &amp;'!W143</f>
        <v>3.3</v>
      </c>
      <c r="F73" s="1042">
        <f>'DATOS &amp;'!X143</f>
        <v>10</v>
      </c>
      <c r="G73" s="625" t="e">
        <f>'200 g + &amp;'!$C$50</f>
        <v>#DIV/0!</v>
      </c>
      <c r="H73" s="625" t="e">
        <f>'200 g + &amp;'!$D$50</f>
        <v>#DIV/0!</v>
      </c>
      <c r="I73" s="625" t="e">
        <f>'200 g + &amp;'!$E$50</f>
        <v>#DIV/0!</v>
      </c>
      <c r="J73" s="741" t="e">
        <f t="shared" si="0"/>
        <v>#N/A</v>
      </c>
    </row>
    <row r="74" spans="1:10" ht="27.95" customHeight="1" x14ac:dyDescent="0.2">
      <c r="A74" s="1030">
        <v>12</v>
      </c>
      <c r="B74" s="775" t="e">
        <f>'500 g &amp;'!$I$8</f>
        <v>#N/A</v>
      </c>
      <c r="C74" s="1048" t="str">
        <f>'DATOS &amp;'!B48</f>
        <v>500 g</v>
      </c>
      <c r="D74" s="624" t="e">
        <f>'500 g &amp;'!$F$74</f>
        <v>#N/A</v>
      </c>
      <c r="E74" s="1034">
        <f>'DATOS &amp;'!W144</f>
        <v>8.3000000000000007</v>
      </c>
      <c r="F74" s="1042">
        <f>'DATOS &amp;'!X144</f>
        <v>25</v>
      </c>
      <c r="G74" s="625" t="e">
        <f>'500 g &amp;'!$C$50</f>
        <v>#DIV/0!</v>
      </c>
      <c r="H74" s="625" t="e">
        <f>'500 g &amp;'!$D$50</f>
        <v>#DIV/0!</v>
      </c>
      <c r="I74" s="625" t="e">
        <f>'500 g &amp;'!$E$50</f>
        <v>#DIV/0!</v>
      </c>
      <c r="J74" s="741" t="e">
        <f t="shared" si="0"/>
        <v>#N/A</v>
      </c>
    </row>
    <row r="75" spans="1:10" ht="27.95" customHeight="1" x14ac:dyDescent="0.2">
      <c r="A75" s="1030">
        <v>13</v>
      </c>
      <c r="B75" s="775" t="e">
        <f>'1 kg &amp;'!$I$8</f>
        <v>#N/A</v>
      </c>
      <c r="C75" s="1048" t="str">
        <f>'DATOS &amp;'!B49</f>
        <v>1 kg</v>
      </c>
      <c r="D75" s="627" t="e">
        <f>'1 kg &amp;'!$F$74</f>
        <v>#N/A</v>
      </c>
      <c r="E75" s="1035">
        <f>'DATOS &amp;'!W145</f>
        <v>17</v>
      </c>
      <c r="F75" s="1042">
        <f>'DATOS &amp;'!X145</f>
        <v>50</v>
      </c>
      <c r="G75" s="625" t="e">
        <f>'1 kg &amp;'!$C$50</f>
        <v>#DIV/0!</v>
      </c>
      <c r="H75" s="625" t="e">
        <f>'1 kg &amp;'!$D$50</f>
        <v>#DIV/0!</v>
      </c>
      <c r="I75" s="625" t="e">
        <f>'1 kg &amp;'!$E$50</f>
        <v>#DIV/0!</v>
      </c>
      <c r="J75" s="741" t="e">
        <f t="shared" si="0"/>
        <v>#N/A</v>
      </c>
    </row>
    <row r="76" spans="1:10" ht="27.95" customHeight="1" x14ac:dyDescent="0.2">
      <c r="A76" s="1030">
        <v>14</v>
      </c>
      <c r="B76" s="775" t="e">
        <f>'2 kg &amp;'!$I$8</f>
        <v>#N/A</v>
      </c>
      <c r="C76" s="1048" t="str">
        <f>'DATOS &amp;'!B50</f>
        <v>2 kg</v>
      </c>
      <c r="D76" s="627" t="e">
        <f>'2 kg &amp;'!$F$74</f>
        <v>#N/A</v>
      </c>
      <c r="E76" s="1035">
        <f>'DATOS &amp;'!W146</f>
        <v>33</v>
      </c>
      <c r="F76" s="1042">
        <f>'DATOS &amp;'!X146</f>
        <v>100</v>
      </c>
      <c r="G76" s="625" t="e">
        <f>'2 kg &amp;'!$C$50</f>
        <v>#DIV/0!</v>
      </c>
      <c r="H76" s="625" t="e">
        <f>'2 kg &amp;'!$D$50</f>
        <v>#DIV/0!</v>
      </c>
      <c r="I76" s="625" t="e">
        <f>'2 kg &amp;'!$E$50</f>
        <v>#DIV/0!</v>
      </c>
      <c r="J76" s="741" t="e">
        <f t="shared" si="0"/>
        <v>#N/A</v>
      </c>
    </row>
    <row r="77" spans="1:10" ht="27.95" customHeight="1" x14ac:dyDescent="0.2">
      <c r="A77" s="1030">
        <v>15</v>
      </c>
      <c r="B77" s="775" t="e">
        <f>'2 kg + &amp;'!$I$8</f>
        <v>#N/A</v>
      </c>
      <c r="C77" s="1048" t="str">
        <f>'DATOS &amp;'!B50</f>
        <v>2 kg</v>
      </c>
      <c r="D77" s="627" t="e">
        <f>'2 kg + &amp;'!$F$74</f>
        <v>#N/A</v>
      </c>
      <c r="E77" s="1035">
        <f>'DATOS &amp;'!W147</f>
        <v>33</v>
      </c>
      <c r="F77" s="1042">
        <f>'DATOS &amp;'!X147</f>
        <v>100</v>
      </c>
      <c r="G77" s="625" t="e">
        <f>'2 kg + &amp;'!C50</f>
        <v>#DIV/0!</v>
      </c>
      <c r="H77" s="625" t="e">
        <f>'2 kg + &amp;'!D50</f>
        <v>#DIV/0!</v>
      </c>
      <c r="I77" s="625" t="e">
        <f>'2 kg + &amp;'!E50</f>
        <v>#DIV/0!</v>
      </c>
      <c r="J77" s="741" t="e">
        <f t="shared" si="0"/>
        <v>#N/A</v>
      </c>
    </row>
    <row r="78" spans="1:10" ht="27.95" customHeight="1" x14ac:dyDescent="0.2">
      <c r="A78" s="1030">
        <v>16</v>
      </c>
      <c r="B78" s="775" t="e">
        <f>'5 kg &amp;'!$I$8</f>
        <v>#N/A</v>
      </c>
      <c r="C78" s="1048" t="str">
        <f>'DATOS &amp;'!B52</f>
        <v>5 kg</v>
      </c>
      <c r="D78" s="627" t="e">
        <f>'5 kg &amp;'!$F$74</f>
        <v>#N/A</v>
      </c>
      <c r="E78" s="1035">
        <f>'DATOS &amp;'!W148</f>
        <v>83</v>
      </c>
      <c r="F78" s="1042">
        <f>'DATOS &amp;'!X148</f>
        <v>250</v>
      </c>
      <c r="G78" s="625" t="e">
        <f>'5 kg &amp;'!C50</f>
        <v>#DIV/0!</v>
      </c>
      <c r="H78" s="625" t="e">
        <f>'5 kg &amp;'!D50</f>
        <v>#DIV/0!</v>
      </c>
      <c r="I78" s="625" t="e">
        <f>'5 kg &amp;'!E50</f>
        <v>#DIV/0!</v>
      </c>
      <c r="J78" s="741" t="e">
        <f t="shared" si="0"/>
        <v>#N/A</v>
      </c>
    </row>
    <row r="79" spans="1:10" ht="27.95" customHeight="1" x14ac:dyDescent="0.2">
      <c r="A79" s="1030">
        <v>17</v>
      </c>
      <c r="B79" s="775" t="e">
        <f>'10 kg &amp;'!$I$8</f>
        <v>#N/A</v>
      </c>
      <c r="C79" s="1048" t="str">
        <f>'DATOS &amp;'!B53</f>
        <v>10 kg</v>
      </c>
      <c r="D79" s="628" t="e">
        <f>'10 kg &amp;'!$F$75</f>
        <v>#N/A</v>
      </c>
      <c r="E79" s="1036">
        <f>'DATOS &amp;'!W149</f>
        <v>0.17</v>
      </c>
      <c r="F79" s="1043">
        <f>'DATOS &amp;'!X149</f>
        <v>0.5</v>
      </c>
      <c r="G79" s="625" t="e">
        <f>'10 kg &amp;'!$C$50</f>
        <v>#DIV/0!</v>
      </c>
      <c r="H79" s="625" t="e">
        <f>'10 kg &amp;'!$D$50</f>
        <v>#DIV/0!</v>
      </c>
      <c r="I79" s="625" t="e">
        <f>'10 kg &amp;'!$E$50</f>
        <v>#DIV/0!</v>
      </c>
      <c r="J79" s="741" t="e">
        <f t="shared" si="0"/>
        <v>#N/A</v>
      </c>
    </row>
    <row r="80" spans="1:10" ht="27.95" customHeight="1" x14ac:dyDescent="0.2">
      <c r="A80" s="1030">
        <v>18</v>
      </c>
      <c r="B80" s="776" t="e">
        <f>'5 kg &amp; (C)'!$I$8</f>
        <v>#N/A</v>
      </c>
      <c r="C80" s="1049" t="str">
        <f>'DATOS &amp;'!B52</f>
        <v>5 kg</v>
      </c>
      <c r="D80" s="629" t="e">
        <f>'5 kg &amp; (C)'!$F$74</f>
        <v>#N/A</v>
      </c>
      <c r="E80" s="1037">
        <f>'DATOS &amp;'!W148</f>
        <v>83</v>
      </c>
      <c r="F80" s="1044">
        <f>'DATOS &amp;'!X148</f>
        <v>250</v>
      </c>
      <c r="G80" s="630" t="e">
        <f>'5 kg &amp; (C)'!$C$50</f>
        <v>#DIV/0!</v>
      </c>
      <c r="H80" s="630" t="e">
        <f>'5 kg &amp; (C)'!$D$50</f>
        <v>#DIV/0!</v>
      </c>
      <c r="I80" s="630" t="e">
        <f>'5 kg &amp; (C)'!$E$50</f>
        <v>#DIV/0!</v>
      </c>
      <c r="J80" s="741" t="e">
        <f t="shared" si="0"/>
        <v>#N/A</v>
      </c>
    </row>
    <row r="81" spans="1:10" ht="27.95" customHeight="1" x14ac:dyDescent="0.2">
      <c r="A81" s="1030">
        <v>19</v>
      </c>
      <c r="B81" s="776" t="e">
        <f>'10 kg &amp; (C)'!$I$8</f>
        <v>#N/A</v>
      </c>
      <c r="C81" s="1050" t="str">
        <f>'DATOS &amp;'!B53</f>
        <v>10 kg</v>
      </c>
      <c r="D81" s="743" t="e">
        <f>'10 kg &amp; (C)'!$F$75</f>
        <v>#N/A</v>
      </c>
      <c r="E81" s="1038">
        <f>'DATOS &amp;'!W149</f>
        <v>0.17</v>
      </c>
      <c r="F81" s="1045">
        <f>'DATOS &amp;'!X149</f>
        <v>0.5</v>
      </c>
      <c r="G81" s="630" t="e">
        <f>'10 kg &amp; (C)'!$C$50</f>
        <v>#DIV/0!</v>
      </c>
      <c r="H81" s="630" t="e">
        <f>'10 kg &amp; (C)'!$D$50</f>
        <v>#DIV/0!</v>
      </c>
      <c r="I81" s="630" t="e">
        <f>'10 kg &amp; (C)'!$E$50</f>
        <v>#DIV/0!</v>
      </c>
      <c r="J81" s="741" t="e">
        <f>IF(ABS(D81)+E81&lt;=F81,"SI","NO")</f>
        <v>#N/A</v>
      </c>
    </row>
    <row r="82" spans="1:10" ht="27.95" customHeight="1" thickBot="1" x14ac:dyDescent="0.25">
      <c r="A82" s="1031">
        <v>20</v>
      </c>
      <c r="B82" s="777" t="e">
        <f>'20 kg &amp; (C)'!$I$8</f>
        <v>#N/A</v>
      </c>
      <c r="C82" s="1051" t="str">
        <f>'DATOS &amp;'!V150</f>
        <v>20 kg</v>
      </c>
      <c r="D82" s="712" t="e">
        <f>'20 kg &amp; (C)'!$F$75</f>
        <v>#N/A</v>
      </c>
      <c r="E82" s="1039">
        <f>'DATOS &amp;'!W150</f>
        <v>0.33</v>
      </c>
      <c r="F82" s="1046">
        <f>'DATOS &amp;'!X150</f>
        <v>1</v>
      </c>
      <c r="G82" s="631" t="e">
        <f>'20 kg &amp; (C)'!$C$50</f>
        <v>#DIV/0!</v>
      </c>
      <c r="H82" s="631" t="e">
        <f>'20 kg &amp; (C)'!$D$50</f>
        <v>#DIV/0!</v>
      </c>
      <c r="I82" s="631" t="e">
        <f>'20 kg &amp; (C)'!$E$50</f>
        <v>#DIV/0!</v>
      </c>
      <c r="J82" s="742" t="e">
        <f t="shared" si="0"/>
        <v>#N/A</v>
      </c>
    </row>
    <row r="83" spans="1:10" ht="20.100000000000001" customHeight="1" x14ac:dyDescent="0.2">
      <c r="A83" s="632"/>
      <c r="B83" s="632"/>
      <c r="C83" s="632"/>
      <c r="D83" s="632"/>
      <c r="E83" s="632"/>
      <c r="F83" s="632"/>
      <c r="G83" s="633"/>
      <c r="H83" s="633"/>
      <c r="I83" s="633"/>
      <c r="J83" s="634"/>
    </row>
    <row r="84" spans="1:10" ht="125.1" customHeight="1" x14ac:dyDescent="0.2">
      <c r="A84" s="632"/>
      <c r="B84" s="632"/>
      <c r="C84" s="632"/>
      <c r="D84" s="632"/>
      <c r="E84" s="632"/>
      <c r="F84" s="632"/>
      <c r="G84" s="633"/>
      <c r="H84" s="633"/>
      <c r="I84" s="633"/>
      <c r="J84" s="634"/>
    </row>
    <row r="85" spans="1:10" ht="35.1" customHeight="1" x14ac:dyDescent="0.2">
      <c r="A85" s="632"/>
      <c r="B85" s="632"/>
      <c r="C85" s="632"/>
      <c r="D85" s="632"/>
      <c r="E85" s="632"/>
      <c r="F85" s="632"/>
      <c r="G85" s="633"/>
      <c r="H85" s="633"/>
      <c r="I85" s="633"/>
      <c r="J85" s="634"/>
    </row>
    <row r="86" spans="1:10" ht="35.1" customHeight="1" x14ac:dyDescent="0.2">
      <c r="A86" s="632"/>
      <c r="B86" s="632"/>
      <c r="C86" s="632"/>
      <c r="D86" s="632"/>
      <c r="E86" s="632"/>
      <c r="F86" s="1456" t="s">
        <v>474</v>
      </c>
      <c r="G86" s="1456"/>
      <c r="H86" s="1456"/>
      <c r="I86" s="1457">
        <f>I3</f>
        <v>0</v>
      </c>
      <c r="J86" s="1457"/>
    </row>
    <row r="87" spans="1:10" ht="20.100000000000001" customHeight="1" x14ac:dyDescent="0.2">
      <c r="A87" s="1472" t="s">
        <v>471</v>
      </c>
      <c r="B87" s="1472"/>
      <c r="C87" s="1472"/>
      <c r="D87" s="1472"/>
      <c r="E87" s="1472"/>
      <c r="F87" s="1472"/>
      <c r="G87" s="1472"/>
      <c r="H87" s="1472"/>
      <c r="I87" s="1472"/>
      <c r="J87" s="1472"/>
    </row>
    <row r="88" spans="1:10" ht="20.100000000000001" customHeight="1" x14ac:dyDescent="0.2">
      <c r="A88" s="1472"/>
      <c r="B88" s="1472"/>
      <c r="C88" s="1472"/>
      <c r="D88" s="1472"/>
      <c r="E88" s="1472"/>
      <c r="F88" s="1472"/>
      <c r="G88" s="1472"/>
      <c r="H88" s="1472"/>
      <c r="I88" s="1472"/>
      <c r="J88" s="1472"/>
    </row>
    <row r="89" spans="1:10" ht="20.100000000000001" customHeight="1" x14ac:dyDescent="0.2">
      <c r="A89" s="1472"/>
      <c r="B89" s="1472"/>
      <c r="C89" s="1472"/>
      <c r="D89" s="1472"/>
      <c r="E89" s="1472"/>
      <c r="F89" s="1472"/>
      <c r="G89" s="1472"/>
      <c r="H89" s="1472"/>
      <c r="I89" s="1472"/>
      <c r="J89" s="1472"/>
    </row>
    <row r="90" spans="1:10" ht="20.100000000000001" customHeight="1" x14ac:dyDescent="0.2">
      <c r="A90" s="1025"/>
      <c r="B90" s="1025"/>
      <c r="C90" s="1025"/>
      <c r="D90" s="1025"/>
      <c r="E90" s="1025"/>
      <c r="F90" s="1025"/>
      <c r="G90" s="1025"/>
      <c r="H90" s="1025"/>
      <c r="I90" s="1025"/>
      <c r="J90" s="1025"/>
    </row>
    <row r="91" spans="1:10" ht="8.25" customHeight="1" x14ac:dyDescent="0.2">
      <c r="A91" s="1025"/>
      <c r="B91" s="1025"/>
      <c r="C91" s="1025"/>
      <c r="D91" s="1025"/>
      <c r="E91" s="1025"/>
      <c r="F91" s="1025"/>
      <c r="G91" s="1025"/>
      <c r="H91" s="1025"/>
      <c r="I91" s="1025"/>
      <c r="J91" s="1025"/>
    </row>
    <row r="92" spans="1:10" ht="26.1" customHeight="1" x14ac:dyDescent="0.2">
      <c r="A92" s="636"/>
      <c r="B92" s="636"/>
      <c r="C92" s="636"/>
      <c r="D92" s="636"/>
      <c r="E92" s="636"/>
      <c r="F92" s="636"/>
      <c r="G92" s="636"/>
      <c r="H92" s="636"/>
      <c r="I92" s="636"/>
      <c r="J92" s="636"/>
    </row>
    <row r="93" spans="1:10" ht="23.1" customHeight="1" x14ac:dyDescent="0.2">
      <c r="A93" s="1486" t="s">
        <v>254</v>
      </c>
      <c r="B93" s="1486"/>
      <c r="C93" s="1486"/>
      <c r="D93" s="1486"/>
    </row>
    <row r="94" spans="1:10" ht="20.100000000000001" customHeight="1" x14ac:dyDescent="0.2">
      <c r="A94" s="1055"/>
      <c r="B94" s="1055"/>
      <c r="C94" s="1055"/>
      <c r="D94" s="1055"/>
      <c r="E94" s="1055"/>
      <c r="F94" s="1055"/>
      <c r="G94" s="1055"/>
      <c r="H94" s="1055"/>
      <c r="I94" s="1055"/>
      <c r="J94" s="1055"/>
    </row>
    <row r="95" spans="1:10" s="638" customFormat="1" ht="33" customHeight="1" x14ac:dyDescent="0.25">
      <c r="A95" s="1054" t="s">
        <v>131</v>
      </c>
      <c r="B95" s="1455" t="s">
        <v>273</v>
      </c>
      <c r="C95" s="1455"/>
      <c r="D95" s="1455"/>
      <c r="E95" s="1455"/>
      <c r="F95" s="1455"/>
      <c r="G95" s="1455"/>
      <c r="H95" s="1455"/>
      <c r="I95" s="1455"/>
      <c r="J95" s="1455"/>
    </row>
    <row r="96" spans="1:10" s="638" customFormat="1" ht="33" customHeight="1" x14ac:dyDescent="0.25">
      <c r="A96" s="1054" t="s">
        <v>131</v>
      </c>
      <c r="B96" s="1455" t="s">
        <v>274</v>
      </c>
      <c r="C96" s="1455"/>
      <c r="D96" s="1455"/>
      <c r="E96" s="1455"/>
      <c r="F96" s="1455"/>
      <c r="G96" s="1455"/>
      <c r="H96" s="1455"/>
      <c r="I96" s="1455"/>
      <c r="J96" s="1455"/>
    </row>
    <row r="97" spans="1:10" s="638" customFormat="1" ht="33" customHeight="1" x14ac:dyDescent="0.25">
      <c r="A97" s="1054" t="s">
        <v>131</v>
      </c>
      <c r="B97" s="1455" t="s">
        <v>287</v>
      </c>
      <c r="C97" s="1455"/>
      <c r="D97" s="1455"/>
      <c r="E97" s="1455"/>
      <c r="F97" s="1455"/>
      <c r="G97" s="1455"/>
      <c r="H97" s="1455"/>
      <c r="I97" s="1455"/>
      <c r="J97" s="1455"/>
    </row>
    <row r="98" spans="1:10" s="638" customFormat="1" ht="23.1" customHeight="1" x14ac:dyDescent="0.25">
      <c r="A98" s="1054" t="s">
        <v>131</v>
      </c>
      <c r="B98" s="1455" t="s">
        <v>323</v>
      </c>
      <c r="C98" s="1455"/>
      <c r="D98" s="1455"/>
      <c r="E98" s="1455"/>
      <c r="F98" s="1455"/>
      <c r="G98" s="1455"/>
      <c r="H98" s="1455"/>
      <c r="I98" s="1455"/>
      <c r="J98" s="1455"/>
    </row>
    <row r="99" spans="1:10" s="638" customFormat="1" ht="23.1" customHeight="1" x14ac:dyDescent="0.25">
      <c r="A99" s="1054" t="s">
        <v>131</v>
      </c>
      <c r="B99" s="1455" t="s">
        <v>186</v>
      </c>
      <c r="C99" s="1455"/>
      <c r="D99" s="1455"/>
      <c r="E99" s="1455"/>
      <c r="F99" s="1455"/>
      <c r="G99" s="1455"/>
      <c r="H99" s="1455"/>
      <c r="I99" s="1455"/>
      <c r="J99" s="1455"/>
    </row>
    <row r="100" spans="1:10" s="638" customFormat="1" ht="33" customHeight="1" x14ac:dyDescent="0.25">
      <c r="A100" s="1054" t="s">
        <v>131</v>
      </c>
      <c r="B100" s="1455" t="s">
        <v>275</v>
      </c>
      <c r="C100" s="1455"/>
      <c r="D100" s="1455"/>
      <c r="E100" s="1455"/>
      <c r="F100" s="1455"/>
      <c r="G100" s="1455"/>
      <c r="H100" s="1455"/>
      <c r="I100" s="1455"/>
      <c r="J100" s="1455"/>
    </row>
    <row r="101" spans="1:10" s="638" customFormat="1" ht="23.1" customHeight="1" x14ac:dyDescent="0.25">
      <c r="A101" s="1054" t="s">
        <v>131</v>
      </c>
      <c r="B101" s="1455" t="s">
        <v>298</v>
      </c>
      <c r="C101" s="1455"/>
      <c r="D101" s="1455"/>
      <c r="E101" s="1455"/>
      <c r="F101" s="1455"/>
      <c r="G101" s="1455"/>
      <c r="H101" s="1455"/>
      <c r="I101" s="1455"/>
      <c r="J101" s="1455"/>
    </row>
    <row r="102" spans="1:10" s="638" customFormat="1" ht="23.1" customHeight="1" x14ac:dyDescent="0.25">
      <c r="A102" s="1054" t="s">
        <v>131</v>
      </c>
      <c r="B102" s="1455" t="s">
        <v>288</v>
      </c>
      <c r="C102" s="1455"/>
      <c r="D102" s="1455"/>
      <c r="E102" s="1455"/>
      <c r="F102" s="1455"/>
      <c r="G102" s="1455"/>
      <c r="H102" s="1455"/>
      <c r="I102" s="1455"/>
      <c r="J102" s="1455"/>
    </row>
    <row r="103" spans="1:10" ht="23.1" customHeight="1" x14ac:dyDescent="0.2">
      <c r="A103" s="1054" t="s">
        <v>131</v>
      </c>
      <c r="B103" s="1455" t="s">
        <v>314</v>
      </c>
      <c r="C103" s="1455"/>
      <c r="D103" s="1455"/>
      <c r="E103" s="1455"/>
      <c r="F103" s="1455"/>
      <c r="G103" s="1455"/>
      <c r="H103" s="1455"/>
      <c r="I103" s="1455"/>
      <c r="J103" s="1455"/>
    </row>
    <row r="104" spans="1:10" ht="23.1" customHeight="1" x14ac:dyDescent="0.2">
      <c r="A104" s="1054" t="s">
        <v>131</v>
      </c>
      <c r="B104" s="1455" t="s">
        <v>357</v>
      </c>
      <c r="C104" s="1455"/>
      <c r="D104" s="1455"/>
      <c r="E104" s="1455"/>
      <c r="F104" s="1455"/>
      <c r="G104" s="1455"/>
      <c r="H104" s="1455"/>
      <c r="I104" s="1455"/>
      <c r="J104" s="1455"/>
    </row>
    <row r="105" spans="1:10" ht="33" customHeight="1" x14ac:dyDescent="0.2">
      <c r="A105" s="1054" t="s">
        <v>131</v>
      </c>
      <c r="B105" s="1455" t="s">
        <v>499</v>
      </c>
      <c r="C105" s="1455"/>
      <c r="D105" s="1455"/>
      <c r="E105" s="1455"/>
      <c r="F105" s="1455"/>
      <c r="G105" s="1455"/>
      <c r="H105" s="1455"/>
      <c r="I105" s="1455"/>
      <c r="J105" s="1455"/>
    </row>
    <row r="106" spans="1:10" ht="20.100000000000001" customHeight="1" x14ac:dyDescent="0.2">
      <c r="A106" s="1056"/>
      <c r="B106" s="1485"/>
      <c r="C106" s="1485"/>
      <c r="D106" s="1485"/>
      <c r="E106" s="1485"/>
      <c r="F106" s="1485"/>
      <c r="G106" s="1485"/>
      <c r="H106" s="1485"/>
      <c r="I106" s="1485"/>
      <c r="J106" s="1485"/>
    </row>
    <row r="107" spans="1:10" ht="20.100000000000001" customHeight="1" x14ac:dyDescent="0.2"/>
    <row r="108" spans="1:10" ht="23.1" customHeight="1" x14ac:dyDescent="0.25">
      <c r="A108" s="1446" t="s">
        <v>16</v>
      </c>
      <c r="B108" s="1446"/>
      <c r="C108" s="1446"/>
      <c r="E108" s="639"/>
    </row>
    <row r="109" spans="1:10" ht="20.100000000000001" customHeight="1" x14ac:dyDescent="0.2"/>
    <row r="110" spans="1:10" ht="20.100000000000001" customHeight="1" x14ac:dyDescent="0.2">
      <c r="G110" s="640"/>
      <c r="J110" s="1023"/>
    </row>
    <row r="111" spans="1:10" ht="23.1" customHeight="1" thickBot="1" x14ac:dyDescent="0.3">
      <c r="A111" s="639"/>
      <c r="B111" s="1500"/>
      <c r="C111" s="1500"/>
      <c r="D111" s="1500"/>
      <c r="E111" s="1500"/>
      <c r="F111" s="641"/>
      <c r="G111" s="642"/>
      <c r="H111" s="642"/>
      <c r="I111" s="642"/>
      <c r="J111" s="641"/>
    </row>
    <row r="112" spans="1:10" ht="23.1" customHeight="1" x14ac:dyDescent="0.2">
      <c r="B112" s="1501" t="s">
        <v>250</v>
      </c>
      <c r="C112" s="1501"/>
      <c r="D112" s="1501"/>
      <c r="E112" s="1501"/>
      <c r="F112" s="1052"/>
      <c r="G112" s="1484" t="s">
        <v>128</v>
      </c>
      <c r="H112" s="1484"/>
      <c r="I112" s="1484"/>
      <c r="J112" s="1484"/>
    </row>
    <row r="113" spans="1:10" ht="23.1" customHeight="1" x14ac:dyDescent="0.25">
      <c r="A113" s="639"/>
      <c r="B113" s="1458" t="e">
        <f>VLOOKUP($F$111,'DATOS &amp;'!$V$160:$Y$164,4,FALSE)</f>
        <v>#N/A</v>
      </c>
      <c r="C113" s="1458"/>
      <c r="D113" s="1458"/>
      <c r="E113" s="1458"/>
      <c r="F113" s="1053"/>
      <c r="G113" s="1458" t="e">
        <f>VLOOKUP($J$111,'DATOS &amp;'!V160:AA164,6,FALSE)</f>
        <v>#N/A</v>
      </c>
      <c r="H113" s="1458"/>
      <c r="I113" s="1458"/>
      <c r="J113" s="1458"/>
    </row>
    <row r="114" spans="1:10" ht="23.1" customHeight="1" x14ac:dyDescent="0.2">
      <c r="B114" s="1458" t="e">
        <f>VLOOKUP($F$111,'DATOS &amp;'!$V$160:$Y$164,2,FALSE)</f>
        <v>#N/A</v>
      </c>
      <c r="C114" s="1458"/>
      <c r="D114" s="1458"/>
      <c r="E114" s="1458"/>
      <c r="F114" s="1052"/>
      <c r="G114" s="1458" t="e">
        <f>VLOOKUP($J$111,'DATOS &amp;'!$V$160:$AA$164,2,FALSE)</f>
        <v>#N/A</v>
      </c>
      <c r="H114" s="1458"/>
      <c r="I114" s="1458"/>
      <c r="J114" s="1458"/>
    </row>
    <row r="115" spans="1:10" x14ac:dyDescent="0.2">
      <c r="J115" s="1023"/>
    </row>
    <row r="116" spans="1:10" ht="23.1" customHeight="1" x14ac:dyDescent="0.2">
      <c r="A116" s="1459" t="s">
        <v>299</v>
      </c>
      <c r="B116" s="1459"/>
      <c r="C116" s="1460"/>
      <c r="D116" s="1460"/>
      <c r="E116" s="643"/>
      <c r="F116" s="1461" t="s">
        <v>358</v>
      </c>
      <c r="G116" s="1461"/>
      <c r="H116" s="1461"/>
      <c r="I116" s="1462"/>
      <c r="J116" s="1462"/>
    </row>
    <row r="117" spans="1:10" x14ac:dyDescent="0.2">
      <c r="J117" s="1023"/>
    </row>
    <row r="118" spans="1:10" ht="23.1" customHeight="1" x14ac:dyDescent="0.25">
      <c r="A118" s="1445" t="s">
        <v>61</v>
      </c>
      <c r="B118" s="1445"/>
      <c r="C118" s="1445"/>
      <c r="D118" s="1445"/>
      <c r="E118" s="1445"/>
      <c r="F118" s="1445"/>
      <c r="G118" s="1445"/>
      <c r="H118" s="1445"/>
      <c r="I118" s="1445"/>
      <c r="J118" s="1445"/>
    </row>
  </sheetData>
  <sheetProtection password="CF5C" sheet="1" objects="1" scenarios="1"/>
  <mergeCells count="102">
    <mergeCell ref="A116:B116"/>
    <mergeCell ref="C116:D116"/>
    <mergeCell ref="F116:H116"/>
    <mergeCell ref="I116:J116"/>
    <mergeCell ref="A118:J118"/>
    <mergeCell ref="F3:H3"/>
    <mergeCell ref="F32:H32"/>
    <mergeCell ref="F58:H58"/>
    <mergeCell ref="F86:H86"/>
    <mergeCell ref="B112:E112"/>
    <mergeCell ref="G112:J112"/>
    <mergeCell ref="B113:E113"/>
    <mergeCell ref="G113:J113"/>
    <mergeCell ref="B114:E114"/>
    <mergeCell ref="G114:J114"/>
    <mergeCell ref="B103:J103"/>
    <mergeCell ref="B104:J104"/>
    <mergeCell ref="B105:J105"/>
    <mergeCell ref="B106:J106"/>
    <mergeCell ref="A108:C108"/>
    <mergeCell ref="B111:E111"/>
    <mergeCell ref="B97:J97"/>
    <mergeCell ref="B98:J98"/>
    <mergeCell ref="B99:J99"/>
    <mergeCell ref="B100:J100"/>
    <mergeCell ref="B101:J101"/>
    <mergeCell ref="B102:J102"/>
    <mergeCell ref="I86:J86"/>
    <mergeCell ref="A87:J89"/>
    <mergeCell ref="A93:D93"/>
    <mergeCell ref="B95:J95"/>
    <mergeCell ref="B96:J96"/>
    <mergeCell ref="I58:J58"/>
    <mergeCell ref="A59:J59"/>
    <mergeCell ref="A61:A62"/>
    <mergeCell ref="B61:B62"/>
    <mergeCell ref="C61:D61"/>
    <mergeCell ref="E61:E62"/>
    <mergeCell ref="F61:F62"/>
    <mergeCell ref="G61:I61"/>
    <mergeCell ref="A49:C49"/>
    <mergeCell ref="G49:H49"/>
    <mergeCell ref="I49:J49"/>
    <mergeCell ref="A51:J51"/>
    <mergeCell ref="A53:J54"/>
    <mergeCell ref="A56:J56"/>
    <mergeCell ref="A41:J41"/>
    <mergeCell ref="A43:J45"/>
    <mergeCell ref="A47:C47"/>
    <mergeCell ref="G47:H47"/>
    <mergeCell ref="I47:J47"/>
    <mergeCell ref="A48:C48"/>
    <mergeCell ref="G48:H48"/>
    <mergeCell ref="I48:J48"/>
    <mergeCell ref="A38:B38"/>
    <mergeCell ref="C38:D38"/>
    <mergeCell ref="E38:F38"/>
    <mergeCell ref="A39:B39"/>
    <mergeCell ref="C39:D39"/>
    <mergeCell ref="E39:F39"/>
    <mergeCell ref="I32:J32"/>
    <mergeCell ref="A33:J33"/>
    <mergeCell ref="A34:J34"/>
    <mergeCell ref="A36:B37"/>
    <mergeCell ref="C36:D37"/>
    <mergeCell ref="E36:F37"/>
    <mergeCell ref="G36:J36"/>
    <mergeCell ref="G37:H37"/>
    <mergeCell ref="I37:J37"/>
    <mergeCell ref="A22:J22"/>
    <mergeCell ref="B23:E23"/>
    <mergeCell ref="A24:D24"/>
    <mergeCell ref="E24:F24"/>
    <mergeCell ref="A26:J26"/>
    <mergeCell ref="A28:J28"/>
    <mergeCell ref="A17:C17"/>
    <mergeCell ref="D17:E17"/>
    <mergeCell ref="F17:G17"/>
    <mergeCell ref="A19:E19"/>
    <mergeCell ref="F19:J19"/>
    <mergeCell ref="A21:F21"/>
    <mergeCell ref="A15:C15"/>
    <mergeCell ref="D15:G15"/>
    <mergeCell ref="A16:C16"/>
    <mergeCell ref="D16:G16"/>
    <mergeCell ref="A7:B7"/>
    <mergeCell ref="D7:J7"/>
    <mergeCell ref="A8:B8"/>
    <mergeCell ref="D8:G8"/>
    <mergeCell ref="A10:C10"/>
    <mergeCell ref="D10:E10"/>
    <mergeCell ref="F10:H10"/>
    <mergeCell ref="I10:J10"/>
    <mergeCell ref="A1:J1"/>
    <mergeCell ref="I3:J3"/>
    <mergeCell ref="A4:C4"/>
    <mergeCell ref="G4:H4"/>
    <mergeCell ref="A6:B6"/>
    <mergeCell ref="D6:J6"/>
    <mergeCell ref="A12:J12"/>
    <mergeCell ref="A14:C14"/>
    <mergeCell ref="D14:J14"/>
  </mergeCells>
  <printOptions horizontalCentered="1"/>
  <pageMargins left="0.70866141732283472" right="0.70866141732283472" top="0.6692913385826772" bottom="0" header="0.31496062992125984" footer="0.31496062992125984"/>
  <pageSetup scale="74" orientation="portrait" r:id="rId1"/>
  <headerFooter>
    <oddHeader xml:space="preserve">&amp;C&amp;"-,Negrita"
         MODIFICACIÓN AL CERTIFICADO DE CALIBRACIÓN DE PESAS </oddHeader>
    <oddFooter>&amp;R
RT03-F40 Vr.8 (2020-12-30)
&amp;P de &amp;N</oddFooter>
  </headerFooter>
  <rowBreaks count="3" manualBreakCount="3">
    <brk id="29" max="9" man="1"/>
    <brk id="55" max="11" man="1"/>
    <brk id="83"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'DATOS &amp;'!$B$174:$B$186</xm:f>
          </x14:formula1>
          <xm:sqref>J35</xm:sqref>
        </x14:dataValidation>
        <x14:dataValidation type="list" allowBlank="1" showInputMessage="1" showErrorMessage="1" xr:uid="{00000000-0002-0000-1400-000001000000}">
          <x14:formula1>
            <xm:f>'DATOS &amp;'!$V$160:$V$164</xm:f>
          </x14:formula1>
          <xm:sqref>J111 F111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X156"/>
  <sheetViews>
    <sheetView showGridLines="0" view="pageBreakPreview" zoomScale="80" zoomScaleNormal="50" zoomScaleSheetLayoutView="80" workbookViewId="0">
      <selection activeCell="V9" sqref="V9"/>
    </sheetView>
  </sheetViews>
  <sheetFormatPr baseColWidth="10" defaultColWidth="10.85546875" defaultRowHeight="15" x14ac:dyDescent="0.2"/>
  <cols>
    <col min="1" max="1" width="13.7109375" style="719" customWidth="1"/>
    <col min="2" max="2" width="18.7109375" style="723" customWidth="1"/>
    <col min="3" max="3" width="13.7109375" style="723" customWidth="1"/>
    <col min="4" max="4" width="16.42578125" style="723" customWidth="1"/>
    <col min="5" max="5" width="16.85546875" style="723" customWidth="1"/>
    <col min="6" max="6" width="11.28515625" style="723" customWidth="1"/>
    <col min="7" max="7" width="12.7109375" style="723" customWidth="1"/>
    <col min="8" max="8" width="17.140625" style="719" customWidth="1"/>
    <col min="9" max="9" width="16.5703125" style="719" customWidth="1"/>
    <col min="10" max="11" width="11.5703125" style="719" customWidth="1"/>
    <col min="12" max="12" width="12.7109375" style="719" customWidth="1"/>
    <col min="13" max="13" width="17.5703125" style="719" customWidth="1"/>
    <col min="14" max="18" width="13.7109375" style="719" customWidth="1"/>
    <col min="19" max="16384" width="10.85546875" style="719"/>
  </cols>
  <sheetData>
    <row r="1" spans="1:24" ht="20.100000000000001" customHeight="1" x14ac:dyDescent="0.2">
      <c r="A1" s="1519"/>
      <c r="B1" s="1520"/>
      <c r="C1" s="1520"/>
      <c r="D1" s="1526" t="s">
        <v>58</v>
      </c>
      <c r="E1" s="1527"/>
      <c r="F1" s="1527"/>
      <c r="G1" s="1527"/>
      <c r="H1" s="1527"/>
      <c r="I1" s="1527"/>
      <c r="J1" s="1527"/>
      <c r="K1" s="1527"/>
      <c r="L1" s="1527"/>
      <c r="M1" s="1527"/>
      <c r="N1" s="1527"/>
      <c r="O1" s="1527"/>
      <c r="P1" s="1527"/>
      <c r="Q1" s="1527"/>
      <c r="R1" s="1527"/>
      <c r="S1" s="1527"/>
      <c r="T1" s="1527"/>
      <c r="U1" s="1527"/>
      <c r="V1" s="1527"/>
      <c r="W1" s="1527"/>
      <c r="X1" s="1527"/>
    </row>
    <row r="2" spans="1:24" ht="20.100000000000001" customHeight="1" x14ac:dyDescent="0.2">
      <c r="A2" s="1521"/>
      <c r="B2" s="1522"/>
      <c r="C2" s="1522"/>
      <c r="D2" s="1528"/>
      <c r="E2" s="1529"/>
      <c r="F2" s="1529"/>
      <c r="G2" s="1529"/>
      <c r="H2" s="1529"/>
      <c r="I2" s="1529"/>
      <c r="J2" s="1529"/>
      <c r="K2" s="1529"/>
      <c r="L2" s="1529"/>
      <c r="M2" s="1529"/>
      <c r="N2" s="1529"/>
      <c r="O2" s="1529"/>
      <c r="P2" s="1529"/>
      <c r="Q2" s="1529"/>
      <c r="R2" s="1529"/>
      <c r="S2" s="1529"/>
      <c r="T2" s="1529"/>
      <c r="U2" s="1529"/>
      <c r="V2" s="1529"/>
      <c r="W2" s="1529"/>
      <c r="X2" s="1529"/>
    </row>
    <row r="3" spans="1:24" ht="20.100000000000001" customHeight="1" thickBot="1" x14ac:dyDescent="0.25">
      <c r="A3" s="1523"/>
      <c r="B3" s="1524"/>
      <c r="C3" s="1524"/>
      <c r="D3" s="1530"/>
      <c r="E3" s="1531"/>
      <c r="F3" s="1531"/>
      <c r="G3" s="1531"/>
      <c r="H3" s="1531"/>
      <c r="I3" s="1531"/>
      <c r="J3" s="1531"/>
      <c r="K3" s="1531"/>
      <c r="L3" s="1531"/>
      <c r="M3" s="1531"/>
      <c r="N3" s="1531"/>
      <c r="O3" s="1531"/>
      <c r="P3" s="1531"/>
      <c r="Q3" s="1531"/>
      <c r="R3" s="1531"/>
      <c r="S3" s="1531"/>
      <c r="T3" s="1531"/>
      <c r="U3" s="1531"/>
      <c r="V3" s="1531"/>
      <c r="W3" s="1531"/>
      <c r="X3" s="1531"/>
    </row>
    <row r="4" spans="1:24" ht="15" customHeight="1" x14ac:dyDescent="0.2">
      <c r="A4" s="1525"/>
      <c r="B4" s="1525"/>
      <c r="C4" s="1525"/>
      <c r="D4" s="1525"/>
      <c r="E4" s="1525"/>
      <c r="F4" s="1525"/>
      <c r="G4" s="1525"/>
      <c r="H4" s="1525"/>
      <c r="I4" s="1525"/>
      <c r="J4" s="1525"/>
      <c r="K4" s="1525"/>
      <c r="L4" s="1525"/>
      <c r="M4" s="1525"/>
      <c r="N4" s="1525"/>
      <c r="O4" s="1525"/>
      <c r="P4" s="1525"/>
      <c r="Q4" s="1525"/>
      <c r="R4" s="1525"/>
    </row>
    <row r="5" spans="1:24" ht="20.100000000000001" customHeight="1" thickBot="1" x14ac:dyDescent="0.25">
      <c r="A5" s="720"/>
      <c r="B5" s="720"/>
      <c r="C5" s="720"/>
      <c r="D5" s="720"/>
      <c r="E5" s="720"/>
      <c r="F5" s="720"/>
      <c r="G5" s="720"/>
      <c r="H5" s="720"/>
      <c r="I5" s="720"/>
      <c r="J5" s="720"/>
      <c r="K5" s="720"/>
      <c r="L5" s="720"/>
      <c r="M5" s="720"/>
      <c r="N5" s="720"/>
      <c r="O5" s="720"/>
      <c r="P5" s="720"/>
      <c r="Q5" s="720"/>
      <c r="R5" s="720"/>
      <c r="W5" s="782"/>
    </row>
    <row r="6" spans="1:24" ht="48.75" customHeight="1" thickBot="1" x14ac:dyDescent="0.25">
      <c r="A6" s="816" t="s">
        <v>462</v>
      </c>
      <c r="B6" s="817" t="s">
        <v>312</v>
      </c>
      <c r="C6" s="817" t="s">
        <v>461</v>
      </c>
      <c r="D6" s="817" t="s">
        <v>458</v>
      </c>
      <c r="E6" s="817" t="s">
        <v>203</v>
      </c>
      <c r="F6" s="817" t="s">
        <v>459</v>
      </c>
      <c r="G6" s="817" t="s">
        <v>459</v>
      </c>
      <c r="H6" s="817" t="s">
        <v>460</v>
      </c>
      <c r="I6" s="817" t="s">
        <v>464</v>
      </c>
      <c r="J6" s="818" t="s">
        <v>465</v>
      </c>
      <c r="K6" s="817" t="s">
        <v>466</v>
      </c>
      <c r="L6" s="817" t="s">
        <v>473</v>
      </c>
      <c r="M6" s="819" t="s">
        <v>472</v>
      </c>
      <c r="N6" s="720"/>
      <c r="O6" s="1515" t="s">
        <v>463</v>
      </c>
      <c r="P6" s="1516"/>
      <c r="Q6" s="1517"/>
      <c r="R6" s="1518" t="s">
        <v>463</v>
      </c>
      <c r="S6" s="1516"/>
      <c r="T6" s="1517"/>
      <c r="W6" s="723"/>
    </row>
    <row r="7" spans="1:24" ht="39.950000000000003" customHeight="1" thickBot="1" x14ac:dyDescent="0.25">
      <c r="A7" s="1078">
        <v>1</v>
      </c>
      <c r="B7" s="847" t="e">
        <f>'RT03-F16 &amp;'!B63</f>
        <v>#N/A</v>
      </c>
      <c r="C7" s="1075" t="str">
        <f>'RT03-F16 &amp;'!C63</f>
        <v>1 g</v>
      </c>
      <c r="D7" s="848" t="e">
        <f>'RT03-F16 &amp;'!D63</f>
        <v>#N/A</v>
      </c>
      <c r="E7" s="1063">
        <f>'RT03-F16 &amp;'!E63</f>
        <v>0.33</v>
      </c>
      <c r="F7" s="1064">
        <f>'RT03-F16 &amp;'!F63</f>
        <v>1</v>
      </c>
      <c r="G7" s="1064">
        <v>-1</v>
      </c>
      <c r="H7" s="849" t="e">
        <f>_xlfn.NORM.S.DIST(K7,1)</f>
        <v>#N/A</v>
      </c>
      <c r="I7" s="850" t="e">
        <f>1-H7</f>
        <v>#N/A</v>
      </c>
      <c r="J7" s="851" t="e">
        <f t="shared" ref="J7:J26" si="0">ABS(D7)</f>
        <v>#N/A</v>
      </c>
      <c r="K7" s="852" t="e">
        <f>(F7-J7)/(E7/2)</f>
        <v>#N/A</v>
      </c>
      <c r="L7" s="1071">
        <f>F7-E7</f>
        <v>0.66999999999999993</v>
      </c>
      <c r="M7" s="853" t="e">
        <f>IF(AND(H7&gt;=97.5%,I7&lt;=2.5%),"SI","NO")</f>
        <v>#N/A</v>
      </c>
      <c r="N7" s="720"/>
      <c r="O7" s="787">
        <f>'DATOS &amp;'!$X$133</f>
        <v>1</v>
      </c>
      <c r="P7" s="788">
        <f>'DATOS &amp;'!$X$133</f>
        <v>1</v>
      </c>
      <c r="Q7" s="789">
        <f>'DATOS &amp;'!$X$133</f>
        <v>1</v>
      </c>
      <c r="R7" s="787">
        <f>-$O$7</f>
        <v>-1</v>
      </c>
      <c r="S7" s="788">
        <f>-$O$7</f>
        <v>-1</v>
      </c>
      <c r="T7" s="789">
        <f>-$O$7</f>
        <v>-1</v>
      </c>
      <c r="W7" s="723"/>
    </row>
    <row r="8" spans="1:24" ht="39.950000000000003" customHeight="1" thickBot="1" x14ac:dyDescent="0.25">
      <c r="A8" s="1079">
        <v>2</v>
      </c>
      <c r="B8" s="727" t="e">
        <f>'RT03-F16 &amp;'!B64</f>
        <v>#N/A</v>
      </c>
      <c r="C8" s="1076" t="str">
        <f>'RT03-F16 &amp;'!C64</f>
        <v>2 g</v>
      </c>
      <c r="D8" s="781" t="e">
        <f>'RT03-F16 &amp;'!D64</f>
        <v>#N/A</v>
      </c>
      <c r="E8" s="1065">
        <f>'RT03-F16 &amp;'!E64</f>
        <v>0.4</v>
      </c>
      <c r="F8" s="1066">
        <f>'RT03-F16 &amp;'!F64</f>
        <v>1.2</v>
      </c>
      <c r="G8" s="1066">
        <v>-1.2</v>
      </c>
      <c r="H8" s="801" t="e">
        <f t="shared" ref="H8:H25" si="1">_xlfn.NORM.S.DIST(K8,1)</f>
        <v>#N/A</v>
      </c>
      <c r="I8" s="802" t="e">
        <f t="shared" ref="I8:I26" si="2">1-H8</f>
        <v>#N/A</v>
      </c>
      <c r="J8" s="778" t="e">
        <f t="shared" si="0"/>
        <v>#N/A</v>
      </c>
      <c r="K8" s="779" t="e">
        <f t="shared" ref="K8:K26" si="3">(F8-J8)/(E8/2)</f>
        <v>#N/A</v>
      </c>
      <c r="L8" s="1072">
        <f t="shared" ref="L8:L22" si="4">F8-E8</f>
        <v>0.79999999999999993</v>
      </c>
      <c r="M8" s="853" t="e">
        <f t="shared" ref="M8:M26" si="5">IF(AND(H8&gt;=97.5%,I8&lt;=2.5%),"SI","NO")</f>
        <v>#N/A</v>
      </c>
      <c r="N8" s="720"/>
      <c r="O8" s="790">
        <f>'DATOS &amp;'!$X$134</f>
        <v>1.2</v>
      </c>
      <c r="P8" s="783">
        <f>'DATOS &amp;'!$X$134</f>
        <v>1.2</v>
      </c>
      <c r="Q8" s="791">
        <f>'DATOS &amp;'!$X$134</f>
        <v>1.2</v>
      </c>
      <c r="R8" s="790">
        <f>-$O$8</f>
        <v>-1.2</v>
      </c>
      <c r="S8" s="783">
        <f>-$O$8</f>
        <v>-1.2</v>
      </c>
      <c r="T8" s="791">
        <f>-$O$8</f>
        <v>-1.2</v>
      </c>
      <c r="W8" s="723"/>
    </row>
    <row r="9" spans="1:24" ht="39.950000000000003" customHeight="1" thickBot="1" x14ac:dyDescent="0.25">
      <c r="A9" s="1079">
        <v>3</v>
      </c>
      <c r="B9" s="727" t="e">
        <f>'RT03-F16 &amp;'!B65</f>
        <v>#N/A</v>
      </c>
      <c r="C9" s="1076" t="str">
        <f>'RT03-F16 &amp;'!C65</f>
        <v>2 g</v>
      </c>
      <c r="D9" s="781" t="e">
        <f>'RT03-F16 &amp;'!D65</f>
        <v>#N/A</v>
      </c>
      <c r="E9" s="1065">
        <f>'RT03-F16 &amp;'!E65</f>
        <v>0.4</v>
      </c>
      <c r="F9" s="1066">
        <f>'RT03-F16 &amp;'!F65</f>
        <v>1.2</v>
      </c>
      <c r="G9" s="1066">
        <v>-1.2</v>
      </c>
      <c r="H9" s="801" t="e">
        <f t="shared" si="1"/>
        <v>#N/A</v>
      </c>
      <c r="I9" s="802" t="e">
        <f t="shared" si="2"/>
        <v>#N/A</v>
      </c>
      <c r="J9" s="778" t="e">
        <f t="shared" si="0"/>
        <v>#N/A</v>
      </c>
      <c r="K9" s="779" t="e">
        <f t="shared" si="3"/>
        <v>#N/A</v>
      </c>
      <c r="L9" s="1072">
        <f t="shared" si="4"/>
        <v>0.79999999999999993</v>
      </c>
      <c r="M9" s="853" t="e">
        <f t="shared" si="5"/>
        <v>#N/A</v>
      </c>
      <c r="N9" s="720"/>
      <c r="O9" s="790">
        <f>'DATOS &amp;'!$X$136</f>
        <v>1.6</v>
      </c>
      <c r="P9" s="783">
        <f>'DATOS &amp;'!$X$136</f>
        <v>1.6</v>
      </c>
      <c r="Q9" s="791">
        <f>'DATOS &amp;'!$X$136</f>
        <v>1.6</v>
      </c>
      <c r="R9" s="790">
        <f>-$O$9</f>
        <v>-1.6</v>
      </c>
      <c r="S9" s="783">
        <f>-$O$9</f>
        <v>-1.6</v>
      </c>
      <c r="T9" s="791">
        <f>-$O$9</f>
        <v>-1.6</v>
      </c>
      <c r="W9" s="723"/>
    </row>
    <row r="10" spans="1:24" ht="39.950000000000003" customHeight="1" thickBot="1" x14ac:dyDescent="0.25">
      <c r="A10" s="1079">
        <v>4</v>
      </c>
      <c r="B10" s="727" t="e">
        <f>'RT03-F16 &amp;'!B66</f>
        <v>#N/A</v>
      </c>
      <c r="C10" s="1076" t="str">
        <f>'RT03-F16 &amp;'!C66</f>
        <v xml:space="preserve">5 g </v>
      </c>
      <c r="D10" s="781" t="e">
        <f>'RT03-F16 &amp;'!D66</f>
        <v>#N/A</v>
      </c>
      <c r="E10" s="1065">
        <f>'RT03-F16 &amp;'!E66</f>
        <v>0.53</v>
      </c>
      <c r="F10" s="1066">
        <f>'RT03-F16 &amp;'!F66</f>
        <v>1.6</v>
      </c>
      <c r="G10" s="1066">
        <v>-1.6</v>
      </c>
      <c r="H10" s="801" t="e">
        <f t="shared" si="1"/>
        <v>#N/A</v>
      </c>
      <c r="I10" s="802" t="e">
        <f t="shared" si="2"/>
        <v>#N/A</v>
      </c>
      <c r="J10" s="778" t="e">
        <f t="shared" si="0"/>
        <v>#N/A</v>
      </c>
      <c r="K10" s="779" t="e">
        <f t="shared" si="3"/>
        <v>#N/A</v>
      </c>
      <c r="L10" s="1072">
        <f t="shared" si="4"/>
        <v>1.07</v>
      </c>
      <c r="M10" s="853" t="e">
        <f t="shared" si="5"/>
        <v>#N/A</v>
      </c>
      <c r="N10" s="720"/>
      <c r="O10" s="792">
        <f>'DATOS &amp;'!$X$137</f>
        <v>2</v>
      </c>
      <c r="P10" s="784">
        <f>'DATOS &amp;'!$X$137</f>
        <v>2</v>
      </c>
      <c r="Q10" s="793">
        <f>'DATOS &amp;'!$X$137</f>
        <v>2</v>
      </c>
      <c r="R10" s="792">
        <f>-$O$10</f>
        <v>-2</v>
      </c>
      <c r="S10" s="784">
        <f>-$O$10</f>
        <v>-2</v>
      </c>
      <c r="T10" s="793">
        <f>-$O$10</f>
        <v>-2</v>
      </c>
      <c r="W10" s="723"/>
    </row>
    <row r="11" spans="1:24" ht="39.950000000000003" customHeight="1" thickBot="1" x14ac:dyDescent="0.25">
      <c r="A11" s="1079">
        <v>5</v>
      </c>
      <c r="B11" s="727" t="e">
        <f>'RT03-F16 &amp;'!B67</f>
        <v>#N/A</v>
      </c>
      <c r="C11" s="1076" t="str">
        <f>'RT03-F16 &amp;'!C67</f>
        <v>10 g</v>
      </c>
      <c r="D11" s="781" t="e">
        <f>'RT03-F16 &amp;'!D67</f>
        <v>#N/A</v>
      </c>
      <c r="E11" s="1065">
        <f>'RT03-F16 &amp;'!E67</f>
        <v>0.67</v>
      </c>
      <c r="F11" s="1066">
        <f>'RT03-F16 &amp;'!F67</f>
        <v>2</v>
      </c>
      <c r="G11" s="1066">
        <v>-2</v>
      </c>
      <c r="H11" s="801" t="e">
        <f t="shared" si="1"/>
        <v>#N/A</v>
      </c>
      <c r="I11" s="802" t="e">
        <f t="shared" si="2"/>
        <v>#N/A</v>
      </c>
      <c r="J11" s="778" t="e">
        <f t="shared" si="0"/>
        <v>#N/A</v>
      </c>
      <c r="K11" s="779" t="e">
        <f t="shared" si="3"/>
        <v>#N/A</v>
      </c>
      <c r="L11" s="1072">
        <f t="shared" si="4"/>
        <v>1.33</v>
      </c>
      <c r="M11" s="853" t="e">
        <f t="shared" si="5"/>
        <v>#N/A</v>
      </c>
      <c r="N11" s="720"/>
      <c r="O11" s="790">
        <f>'DATOS &amp;'!$X$138</f>
        <v>2.5</v>
      </c>
      <c r="P11" s="783">
        <f>'DATOS &amp;'!$X$138</f>
        <v>2.5</v>
      </c>
      <c r="Q11" s="791">
        <f>'DATOS &amp;'!$X$138</f>
        <v>2.5</v>
      </c>
      <c r="R11" s="790">
        <f>-$O$11</f>
        <v>-2.5</v>
      </c>
      <c r="S11" s="783">
        <f>-$O$11</f>
        <v>-2.5</v>
      </c>
      <c r="T11" s="791">
        <f>-$O$11</f>
        <v>-2.5</v>
      </c>
      <c r="W11" s="723"/>
    </row>
    <row r="12" spans="1:24" ht="39.950000000000003" customHeight="1" thickBot="1" x14ac:dyDescent="0.25">
      <c r="A12" s="1079">
        <v>6</v>
      </c>
      <c r="B12" s="727" t="e">
        <f>'RT03-F16 &amp;'!B68</f>
        <v>#N/A</v>
      </c>
      <c r="C12" s="1076" t="str">
        <f>'RT03-F16 &amp;'!C68</f>
        <v>20 g</v>
      </c>
      <c r="D12" s="781" t="e">
        <f>'RT03-F16 &amp;'!D68</f>
        <v>#N/A</v>
      </c>
      <c r="E12" s="1065">
        <f>'RT03-F16 &amp;'!E68</f>
        <v>0.83</v>
      </c>
      <c r="F12" s="1066">
        <f>'RT03-F16 &amp;'!F68</f>
        <v>2.5</v>
      </c>
      <c r="G12" s="1066">
        <v>-2.5</v>
      </c>
      <c r="H12" s="801" t="e">
        <f t="shared" si="1"/>
        <v>#N/A</v>
      </c>
      <c r="I12" s="802" t="e">
        <f t="shared" si="2"/>
        <v>#N/A</v>
      </c>
      <c r="J12" s="778" t="e">
        <f t="shared" si="0"/>
        <v>#N/A</v>
      </c>
      <c r="K12" s="779" t="e">
        <f t="shared" si="3"/>
        <v>#N/A</v>
      </c>
      <c r="L12" s="1072">
        <f t="shared" si="4"/>
        <v>1.67</v>
      </c>
      <c r="M12" s="853" t="e">
        <f t="shared" si="5"/>
        <v>#N/A</v>
      </c>
      <c r="N12" s="720"/>
      <c r="O12" s="792">
        <f>'DATOS &amp;'!$X$140</f>
        <v>3</v>
      </c>
      <c r="P12" s="784">
        <f>'DATOS &amp;'!$X$140</f>
        <v>3</v>
      </c>
      <c r="Q12" s="793">
        <f>'DATOS &amp;'!$X$140</f>
        <v>3</v>
      </c>
      <c r="R12" s="792">
        <f>-$O$12</f>
        <v>-3</v>
      </c>
      <c r="S12" s="784">
        <f>-$O$12</f>
        <v>-3</v>
      </c>
      <c r="T12" s="793">
        <f>-$O$12</f>
        <v>-3</v>
      </c>
      <c r="W12" s="723"/>
    </row>
    <row r="13" spans="1:24" ht="39.950000000000003" customHeight="1" thickBot="1" x14ac:dyDescent="0.25">
      <c r="A13" s="1079">
        <v>7</v>
      </c>
      <c r="B13" s="727" t="e">
        <f>'RT03-F16 &amp;'!B69</f>
        <v>#N/A</v>
      </c>
      <c r="C13" s="1076" t="str">
        <f>'RT03-F16 &amp;'!C69</f>
        <v>20 g</v>
      </c>
      <c r="D13" s="781" t="e">
        <f>'RT03-F16 &amp;'!D69</f>
        <v>#N/A</v>
      </c>
      <c r="E13" s="1065">
        <f>'RT03-F16 &amp;'!E69</f>
        <v>0.83</v>
      </c>
      <c r="F13" s="1066">
        <f>'RT03-F16 &amp;'!F69</f>
        <v>2.5</v>
      </c>
      <c r="G13" s="1066">
        <v>-2.5</v>
      </c>
      <c r="H13" s="801" t="e">
        <f t="shared" si="1"/>
        <v>#N/A</v>
      </c>
      <c r="I13" s="802" t="e">
        <f t="shared" si="2"/>
        <v>#N/A</v>
      </c>
      <c r="J13" s="778" t="e">
        <f t="shared" si="0"/>
        <v>#N/A</v>
      </c>
      <c r="K13" s="779" t="e">
        <f t="shared" si="3"/>
        <v>#N/A</v>
      </c>
      <c r="L13" s="1072">
        <f t="shared" si="4"/>
        <v>1.67</v>
      </c>
      <c r="M13" s="853" t="e">
        <f t="shared" si="5"/>
        <v>#N/A</v>
      </c>
      <c r="N13" s="720"/>
      <c r="O13" s="792">
        <f>'DATOS &amp;'!$X$141</f>
        <v>5</v>
      </c>
      <c r="P13" s="784">
        <f>'DATOS &amp;'!$X$141</f>
        <v>5</v>
      </c>
      <c r="Q13" s="793">
        <f>'DATOS &amp;'!$X$141</f>
        <v>5</v>
      </c>
      <c r="R13" s="792">
        <f>-$O$13</f>
        <v>-5</v>
      </c>
      <c r="S13" s="784">
        <f>-$O$13</f>
        <v>-5</v>
      </c>
      <c r="T13" s="793">
        <f>-$O$13</f>
        <v>-5</v>
      </c>
      <c r="W13" s="723"/>
    </row>
    <row r="14" spans="1:24" ht="39.950000000000003" customHeight="1" thickBot="1" x14ac:dyDescent="0.25">
      <c r="A14" s="1079">
        <v>8</v>
      </c>
      <c r="B14" s="727" t="e">
        <f>'RT03-F16 &amp;'!B70</f>
        <v>#N/A</v>
      </c>
      <c r="C14" s="1076" t="str">
        <f>'RT03-F16 &amp;'!C70</f>
        <v>50 g</v>
      </c>
      <c r="D14" s="724" t="e">
        <f>'RT03-F16 &amp;'!D70</f>
        <v>#N/A</v>
      </c>
      <c r="E14" s="1066">
        <f>'RT03-F16 &amp;'!E70</f>
        <v>1</v>
      </c>
      <c r="F14" s="1066">
        <f>'RT03-F16 &amp;'!F70</f>
        <v>3</v>
      </c>
      <c r="G14" s="1066">
        <v>-3</v>
      </c>
      <c r="H14" s="801" t="e">
        <f t="shared" si="1"/>
        <v>#N/A</v>
      </c>
      <c r="I14" s="802" t="e">
        <f t="shared" si="2"/>
        <v>#N/A</v>
      </c>
      <c r="J14" s="778" t="e">
        <f t="shared" si="0"/>
        <v>#N/A</v>
      </c>
      <c r="K14" s="779" t="e">
        <f t="shared" si="3"/>
        <v>#N/A</v>
      </c>
      <c r="L14" s="1072">
        <f t="shared" si="4"/>
        <v>2</v>
      </c>
      <c r="M14" s="853" t="e">
        <f t="shared" si="5"/>
        <v>#N/A</v>
      </c>
      <c r="N14" s="720"/>
      <c r="O14" s="794">
        <f>'DATOS &amp;'!$X$142</f>
        <v>10</v>
      </c>
      <c r="P14" s="785">
        <f>'DATOS &amp;'!$X$142</f>
        <v>10</v>
      </c>
      <c r="Q14" s="795">
        <f>'DATOS &amp;'!$X$142</f>
        <v>10</v>
      </c>
      <c r="R14" s="794">
        <f>-$O$14</f>
        <v>-10</v>
      </c>
      <c r="S14" s="785">
        <f>-$O$14</f>
        <v>-10</v>
      </c>
      <c r="T14" s="795">
        <f>-$O$14</f>
        <v>-10</v>
      </c>
      <c r="W14" s="723"/>
    </row>
    <row r="15" spans="1:24" ht="39.950000000000003" customHeight="1" thickBot="1" x14ac:dyDescent="0.25">
      <c r="A15" s="1079">
        <v>9</v>
      </c>
      <c r="B15" s="727" t="e">
        <f>'RT03-F16 &amp;'!B71</f>
        <v>#N/A</v>
      </c>
      <c r="C15" s="1076" t="str">
        <f>'RT03-F16 &amp;'!C71</f>
        <v>100 g</v>
      </c>
      <c r="D15" s="724" t="e">
        <f>'RT03-F16 &amp;'!D71</f>
        <v>#N/A</v>
      </c>
      <c r="E15" s="1066">
        <f>'RT03-F16 &amp;'!E71</f>
        <v>1.7</v>
      </c>
      <c r="F15" s="1066">
        <f>'RT03-F16 &amp;'!F71</f>
        <v>5</v>
      </c>
      <c r="G15" s="1066">
        <v>-5</v>
      </c>
      <c r="H15" s="801" t="e">
        <f t="shared" si="1"/>
        <v>#N/A</v>
      </c>
      <c r="I15" s="802" t="e">
        <f t="shared" si="2"/>
        <v>#N/A</v>
      </c>
      <c r="J15" s="778" t="e">
        <f t="shared" si="0"/>
        <v>#N/A</v>
      </c>
      <c r="K15" s="779" t="e">
        <f t="shared" si="3"/>
        <v>#N/A</v>
      </c>
      <c r="L15" s="1072">
        <f t="shared" si="4"/>
        <v>3.3</v>
      </c>
      <c r="M15" s="853" t="e">
        <f t="shared" si="5"/>
        <v>#N/A</v>
      </c>
      <c r="N15" s="720"/>
      <c r="O15" s="790">
        <f>'DATOS &amp;'!$X$144</f>
        <v>25</v>
      </c>
      <c r="P15" s="783">
        <f>'DATOS &amp;'!$X$144</f>
        <v>25</v>
      </c>
      <c r="Q15" s="791">
        <f>'DATOS &amp;'!$X$144</f>
        <v>25</v>
      </c>
      <c r="R15" s="790">
        <f>-$O$15</f>
        <v>-25</v>
      </c>
      <c r="S15" s="783">
        <f>-$O$15</f>
        <v>-25</v>
      </c>
      <c r="T15" s="791">
        <f>-$O$15</f>
        <v>-25</v>
      </c>
      <c r="W15" s="723"/>
    </row>
    <row r="16" spans="1:24" ht="39.950000000000003" customHeight="1" thickBot="1" x14ac:dyDescent="0.25">
      <c r="A16" s="1079">
        <v>10</v>
      </c>
      <c r="B16" s="727" t="e">
        <f>'RT03-F16 &amp;'!B72</f>
        <v>#N/A</v>
      </c>
      <c r="C16" s="1076" t="str">
        <f>'RT03-F16 &amp;'!C72</f>
        <v>200 g</v>
      </c>
      <c r="D16" s="724" t="e">
        <f>'RT03-F16 &amp;'!D72</f>
        <v>#N/A</v>
      </c>
      <c r="E16" s="1066">
        <f>'RT03-F16 &amp;'!E72</f>
        <v>3.3</v>
      </c>
      <c r="F16" s="1066">
        <f>'RT03-F16 &amp;'!F72</f>
        <v>10</v>
      </c>
      <c r="G16" s="1067">
        <v>-10</v>
      </c>
      <c r="H16" s="801" t="e">
        <f>_xlfn.NORM.S.DIST(K16,1)</f>
        <v>#N/A</v>
      </c>
      <c r="I16" s="802" t="e">
        <f t="shared" si="2"/>
        <v>#N/A</v>
      </c>
      <c r="J16" s="778" t="e">
        <f t="shared" si="0"/>
        <v>#N/A</v>
      </c>
      <c r="K16" s="779" t="e">
        <f t="shared" si="3"/>
        <v>#N/A</v>
      </c>
      <c r="L16" s="1072">
        <f t="shared" si="4"/>
        <v>6.7</v>
      </c>
      <c r="M16" s="853" t="e">
        <f t="shared" si="5"/>
        <v>#N/A</v>
      </c>
      <c r="N16" s="720"/>
      <c r="O16" s="790">
        <f>'DATOS &amp;'!$X$145</f>
        <v>50</v>
      </c>
      <c r="P16" s="783">
        <f>'DATOS &amp;'!$X$145</f>
        <v>50</v>
      </c>
      <c r="Q16" s="791">
        <f>'DATOS &amp;'!$X$145</f>
        <v>50</v>
      </c>
      <c r="R16" s="790">
        <f>-$O$16</f>
        <v>-50</v>
      </c>
      <c r="S16" s="783">
        <f>-$O$16</f>
        <v>-50</v>
      </c>
      <c r="T16" s="791">
        <f>-$O$16</f>
        <v>-50</v>
      </c>
      <c r="W16" s="723"/>
    </row>
    <row r="17" spans="1:23" ht="39.950000000000003" customHeight="1" thickBot="1" x14ac:dyDescent="0.25">
      <c r="A17" s="1079">
        <v>11</v>
      </c>
      <c r="B17" s="727" t="e">
        <f>'RT03-F16 &amp;'!B73</f>
        <v>#N/A</v>
      </c>
      <c r="C17" s="1076" t="str">
        <f>'RT03-F16 &amp;'!C73</f>
        <v>200 g</v>
      </c>
      <c r="D17" s="724" t="e">
        <f>'RT03-F16 &amp;'!D73</f>
        <v>#N/A</v>
      </c>
      <c r="E17" s="1066">
        <f>'RT03-F16 &amp;'!E73</f>
        <v>3.3</v>
      </c>
      <c r="F17" s="1066">
        <f>'RT03-F16 &amp;'!F73</f>
        <v>10</v>
      </c>
      <c r="G17" s="1067">
        <v>-10</v>
      </c>
      <c r="H17" s="801" t="e">
        <f t="shared" si="1"/>
        <v>#N/A</v>
      </c>
      <c r="I17" s="802" t="e">
        <f t="shared" si="2"/>
        <v>#N/A</v>
      </c>
      <c r="J17" s="778" t="e">
        <f t="shared" si="0"/>
        <v>#N/A</v>
      </c>
      <c r="K17" s="779" t="e">
        <f t="shared" si="3"/>
        <v>#N/A</v>
      </c>
      <c r="L17" s="1072">
        <f t="shared" si="4"/>
        <v>6.7</v>
      </c>
      <c r="M17" s="853" t="e">
        <f t="shared" si="5"/>
        <v>#N/A</v>
      </c>
      <c r="N17" s="720"/>
      <c r="O17" s="790">
        <f>'DATOS &amp;'!$X$146</f>
        <v>100</v>
      </c>
      <c r="P17" s="783">
        <f>'DATOS &amp;'!$X$146</f>
        <v>100</v>
      </c>
      <c r="Q17" s="791">
        <f>'DATOS &amp;'!$X$146</f>
        <v>100</v>
      </c>
      <c r="R17" s="790">
        <f>-$O$17</f>
        <v>-100</v>
      </c>
      <c r="S17" s="783">
        <f>-$O$17</f>
        <v>-100</v>
      </c>
      <c r="T17" s="791">
        <f>-$O$17</f>
        <v>-100</v>
      </c>
      <c r="W17" s="723"/>
    </row>
    <row r="18" spans="1:23" ht="39.950000000000003" customHeight="1" thickBot="1" x14ac:dyDescent="0.25">
      <c r="A18" s="1079">
        <v>12</v>
      </c>
      <c r="B18" s="727" t="e">
        <f>'RT03-F16 &amp;'!B74</f>
        <v>#N/A</v>
      </c>
      <c r="C18" s="1076" t="str">
        <f>'RT03-F16 &amp;'!C74</f>
        <v>500 g</v>
      </c>
      <c r="D18" s="725" t="e">
        <f>'RT03-F16 &amp;'!D74</f>
        <v>#N/A</v>
      </c>
      <c r="E18" s="1066">
        <f>'RT03-F16 &amp;'!E74</f>
        <v>8.3000000000000007</v>
      </c>
      <c r="F18" s="1066">
        <f>'RT03-F16 &amp;'!F74</f>
        <v>25</v>
      </c>
      <c r="G18" s="1067">
        <v>-25</v>
      </c>
      <c r="H18" s="801" t="e">
        <f>_xlfn.NORM.S.DIST(K18,1)</f>
        <v>#N/A</v>
      </c>
      <c r="I18" s="802" t="e">
        <f>1-H18</f>
        <v>#N/A</v>
      </c>
      <c r="J18" s="778" t="e">
        <f t="shared" si="0"/>
        <v>#N/A</v>
      </c>
      <c r="K18" s="779" t="e">
        <f t="shared" si="3"/>
        <v>#N/A</v>
      </c>
      <c r="L18" s="1072">
        <f t="shared" si="4"/>
        <v>16.7</v>
      </c>
      <c r="M18" s="853" t="e">
        <f t="shared" si="5"/>
        <v>#N/A</v>
      </c>
      <c r="N18" s="720"/>
      <c r="O18" s="790">
        <f>'DATOS &amp;'!$X$148</f>
        <v>250</v>
      </c>
      <c r="P18" s="783">
        <f>'DATOS &amp;'!$X$148</f>
        <v>250</v>
      </c>
      <c r="Q18" s="791">
        <f>'DATOS &amp;'!$X$148</f>
        <v>250</v>
      </c>
      <c r="R18" s="790">
        <f>-$O$18</f>
        <v>-250</v>
      </c>
      <c r="S18" s="783">
        <f>-$O$18</f>
        <v>-250</v>
      </c>
      <c r="T18" s="791">
        <f>-$O$18</f>
        <v>-250</v>
      </c>
      <c r="W18" s="723"/>
    </row>
    <row r="19" spans="1:23" ht="39.950000000000003" customHeight="1" thickBot="1" x14ac:dyDescent="0.25">
      <c r="A19" s="1079">
        <v>13</v>
      </c>
      <c r="B19" s="727" t="e">
        <f>'RT03-F16 &amp;'!B75</f>
        <v>#N/A</v>
      </c>
      <c r="C19" s="1076" t="str">
        <f>'RT03-F16 &amp;'!C75</f>
        <v>1 kg</v>
      </c>
      <c r="D19" s="725" t="e">
        <f>'RT03-F16 &amp;'!D75</f>
        <v>#N/A</v>
      </c>
      <c r="E19" s="1067">
        <f>'RT03-F16 &amp;'!E75</f>
        <v>17</v>
      </c>
      <c r="F19" s="1066">
        <f>'RT03-F16 &amp;'!F75</f>
        <v>50</v>
      </c>
      <c r="G19" s="1066">
        <v>-50</v>
      </c>
      <c r="H19" s="801" t="e">
        <f>_xlfn.NORM.S.DIST(K19,1)</f>
        <v>#N/A</v>
      </c>
      <c r="I19" s="802" t="e">
        <f>1-H19</f>
        <v>#N/A</v>
      </c>
      <c r="J19" s="778" t="e">
        <f t="shared" si="0"/>
        <v>#N/A</v>
      </c>
      <c r="K19" s="779" t="e">
        <f t="shared" si="3"/>
        <v>#N/A</v>
      </c>
      <c r="L19" s="1072">
        <f t="shared" si="4"/>
        <v>33</v>
      </c>
      <c r="M19" s="853" t="e">
        <f t="shared" si="5"/>
        <v>#N/A</v>
      </c>
      <c r="N19" s="720"/>
      <c r="O19" s="796">
        <f>'DATOS &amp;'!$X$149</f>
        <v>0.5</v>
      </c>
      <c r="P19" s="786">
        <f>'DATOS &amp;'!$X$149</f>
        <v>0.5</v>
      </c>
      <c r="Q19" s="797">
        <f>'DATOS &amp;'!$X$149</f>
        <v>0.5</v>
      </c>
      <c r="R19" s="796">
        <f>-$O$19</f>
        <v>-0.5</v>
      </c>
      <c r="S19" s="786">
        <f>-$O$19</f>
        <v>-0.5</v>
      </c>
      <c r="T19" s="797">
        <f>-$O$19</f>
        <v>-0.5</v>
      </c>
      <c r="W19" s="723"/>
    </row>
    <row r="20" spans="1:23" ht="39.950000000000003" customHeight="1" thickBot="1" x14ac:dyDescent="0.25">
      <c r="A20" s="1079">
        <v>14</v>
      </c>
      <c r="B20" s="728" t="e">
        <f>'RT03-F16 &amp;'!B76</f>
        <v>#N/A</v>
      </c>
      <c r="C20" s="1076" t="str">
        <f>'RT03-F16 &amp;'!C76</f>
        <v>2 kg</v>
      </c>
      <c r="D20" s="725" t="e">
        <f>'RT03-F16 &amp;'!D76</f>
        <v>#N/A</v>
      </c>
      <c r="E20" s="1067">
        <f>'RT03-F16 &amp;'!E76</f>
        <v>33</v>
      </c>
      <c r="F20" s="1066">
        <f>'RT03-F16 &amp;'!F76</f>
        <v>100</v>
      </c>
      <c r="G20" s="1066">
        <v>-100</v>
      </c>
      <c r="H20" s="801" t="e">
        <f t="shared" si="1"/>
        <v>#N/A</v>
      </c>
      <c r="I20" s="802" t="e">
        <f t="shared" si="2"/>
        <v>#N/A</v>
      </c>
      <c r="J20" s="778" t="e">
        <f t="shared" si="0"/>
        <v>#N/A</v>
      </c>
      <c r="K20" s="779" t="e">
        <f t="shared" si="3"/>
        <v>#N/A</v>
      </c>
      <c r="L20" s="1072">
        <f t="shared" si="4"/>
        <v>67</v>
      </c>
      <c r="M20" s="853" t="e">
        <f t="shared" si="5"/>
        <v>#N/A</v>
      </c>
      <c r="N20" s="720"/>
      <c r="O20" s="798">
        <f>'DATOS &amp;'!$X$150</f>
        <v>1</v>
      </c>
      <c r="P20" s="799">
        <f>'DATOS &amp;'!$X$150</f>
        <v>1</v>
      </c>
      <c r="Q20" s="800">
        <f>'DATOS &amp;'!$X$150</f>
        <v>1</v>
      </c>
      <c r="R20" s="798">
        <f>-$O$20</f>
        <v>-1</v>
      </c>
      <c r="S20" s="799">
        <f>-$O$20</f>
        <v>-1</v>
      </c>
      <c r="T20" s="800">
        <f>-$O$20</f>
        <v>-1</v>
      </c>
    </row>
    <row r="21" spans="1:23" ht="39.950000000000003" customHeight="1" thickBot="1" x14ac:dyDescent="0.25">
      <c r="A21" s="1079">
        <v>15</v>
      </c>
      <c r="B21" s="728" t="e">
        <f>'RT03-F16 &amp;'!B77</f>
        <v>#N/A</v>
      </c>
      <c r="C21" s="1076" t="str">
        <f>'RT03-F16 &amp;'!C77</f>
        <v>2 kg</v>
      </c>
      <c r="D21" s="725" t="e">
        <f>'RT03-F16 &amp;'!D77</f>
        <v>#N/A</v>
      </c>
      <c r="E21" s="1067">
        <f>'RT03-F16 &amp;'!E77</f>
        <v>33</v>
      </c>
      <c r="F21" s="1066">
        <f>'RT03-F16 &amp;'!F77</f>
        <v>100</v>
      </c>
      <c r="G21" s="1066">
        <v>-100</v>
      </c>
      <c r="H21" s="801" t="e">
        <f t="shared" si="1"/>
        <v>#N/A</v>
      </c>
      <c r="I21" s="802" t="e">
        <f t="shared" si="2"/>
        <v>#N/A</v>
      </c>
      <c r="J21" s="778" t="e">
        <f t="shared" si="0"/>
        <v>#N/A</v>
      </c>
      <c r="K21" s="779" t="e">
        <f t="shared" si="3"/>
        <v>#N/A</v>
      </c>
      <c r="L21" s="1072">
        <f t="shared" si="4"/>
        <v>67</v>
      </c>
      <c r="M21" s="853" t="e">
        <f t="shared" si="5"/>
        <v>#N/A</v>
      </c>
      <c r="N21" s="720"/>
      <c r="O21" s="720"/>
      <c r="P21" s="720"/>
      <c r="Q21" s="720"/>
      <c r="R21" s="720"/>
    </row>
    <row r="22" spans="1:23" ht="39.950000000000003" customHeight="1" thickBot="1" x14ac:dyDescent="0.25">
      <c r="A22" s="1079">
        <v>16</v>
      </c>
      <c r="B22" s="728" t="e">
        <f>'RT03-F16 &amp;'!B78</f>
        <v>#N/A</v>
      </c>
      <c r="C22" s="1076" t="str">
        <f>'RT03-F16 &amp;'!C78</f>
        <v>5 kg</v>
      </c>
      <c r="D22" s="725" t="e">
        <f>'RT03-F16 &amp;'!D78</f>
        <v>#N/A</v>
      </c>
      <c r="E22" s="1067">
        <f>'RT03-F16 &amp;'!E78</f>
        <v>83</v>
      </c>
      <c r="F22" s="1067">
        <f>'RT03-F16 &amp;'!F78</f>
        <v>250</v>
      </c>
      <c r="G22" s="1067">
        <v>-250</v>
      </c>
      <c r="H22" s="801" t="e">
        <f t="shared" si="1"/>
        <v>#N/A</v>
      </c>
      <c r="I22" s="802" t="e">
        <f t="shared" si="2"/>
        <v>#N/A</v>
      </c>
      <c r="J22" s="778" t="e">
        <f t="shared" si="0"/>
        <v>#N/A</v>
      </c>
      <c r="K22" s="779" t="e">
        <f t="shared" si="3"/>
        <v>#N/A</v>
      </c>
      <c r="L22" s="1072">
        <f t="shared" si="4"/>
        <v>167</v>
      </c>
      <c r="M22" s="853" t="e">
        <f t="shared" si="5"/>
        <v>#N/A</v>
      </c>
      <c r="N22" s="720"/>
      <c r="O22" s="720"/>
      <c r="P22" s="720"/>
      <c r="Q22" s="720"/>
      <c r="R22" s="720"/>
    </row>
    <row r="23" spans="1:23" ht="39.950000000000003" customHeight="1" thickBot="1" x14ac:dyDescent="0.25">
      <c r="A23" s="1079">
        <v>17</v>
      </c>
      <c r="B23" s="728" t="e">
        <f>'RT03-F16 &amp;'!B79</f>
        <v>#N/A</v>
      </c>
      <c r="C23" s="1076" t="str">
        <f>'RT03-F16 &amp;'!C79</f>
        <v>10 kg</v>
      </c>
      <c r="D23" s="628" t="e">
        <f>'RT03-F16 &amp;'!D79</f>
        <v>#N/A</v>
      </c>
      <c r="E23" s="1043">
        <f>'RT03-F16 &amp;'!E79</f>
        <v>0.17</v>
      </c>
      <c r="F23" s="1043">
        <f>'RT03-F16 &amp;'!F79</f>
        <v>0.5</v>
      </c>
      <c r="G23" s="1043">
        <v>-0.5</v>
      </c>
      <c r="H23" s="801" t="e">
        <f t="shared" si="1"/>
        <v>#N/A</v>
      </c>
      <c r="I23" s="802" t="e">
        <f t="shared" si="2"/>
        <v>#N/A</v>
      </c>
      <c r="J23" s="778" t="e">
        <f t="shared" si="0"/>
        <v>#N/A</v>
      </c>
      <c r="K23" s="779" t="e">
        <f t="shared" si="3"/>
        <v>#N/A</v>
      </c>
      <c r="L23" s="1072">
        <f>F23-E23</f>
        <v>0.32999999999999996</v>
      </c>
      <c r="M23" s="853" t="e">
        <f t="shared" si="5"/>
        <v>#N/A</v>
      </c>
      <c r="N23" s="720"/>
      <c r="O23" s="720"/>
      <c r="P23" s="720"/>
      <c r="Q23" s="720"/>
      <c r="R23" s="720"/>
    </row>
    <row r="24" spans="1:23" ht="39.950000000000003" customHeight="1" thickBot="1" x14ac:dyDescent="0.25">
      <c r="A24" s="1079">
        <v>18</v>
      </c>
      <c r="B24" s="728" t="e">
        <f>'RT03-F16 &amp;'!B80</f>
        <v>#N/A</v>
      </c>
      <c r="C24" s="1076" t="str">
        <f>'RT03-F16 &amp;'!C80</f>
        <v>5 kg</v>
      </c>
      <c r="D24" s="628" t="e">
        <f>'RT03-F16 &amp;'!D80</f>
        <v>#N/A</v>
      </c>
      <c r="E24" s="1043">
        <f>'RT03-F16 &amp;'!E80</f>
        <v>83</v>
      </c>
      <c r="F24" s="1067">
        <f>'RT03-F16 &amp;'!F80</f>
        <v>250</v>
      </c>
      <c r="G24" s="1067">
        <v>-250</v>
      </c>
      <c r="H24" s="801" t="e">
        <f t="shared" si="1"/>
        <v>#N/A</v>
      </c>
      <c r="I24" s="802" t="e">
        <f t="shared" si="2"/>
        <v>#N/A</v>
      </c>
      <c r="J24" s="778" t="e">
        <f t="shared" si="0"/>
        <v>#N/A</v>
      </c>
      <c r="K24" s="779" t="e">
        <f t="shared" si="3"/>
        <v>#N/A</v>
      </c>
      <c r="L24" s="1073">
        <f>F24-E24</f>
        <v>167</v>
      </c>
      <c r="M24" s="853" t="e">
        <f t="shared" si="5"/>
        <v>#N/A</v>
      </c>
      <c r="N24" s="720"/>
      <c r="O24" s="720"/>
      <c r="P24" s="720"/>
      <c r="Q24" s="720"/>
      <c r="R24" s="720"/>
    </row>
    <row r="25" spans="1:23" ht="39.950000000000003" customHeight="1" thickBot="1" x14ac:dyDescent="0.25">
      <c r="A25" s="1079">
        <v>19</v>
      </c>
      <c r="B25" s="728" t="e">
        <f>'RT03-F16 &amp;'!B81</f>
        <v>#N/A</v>
      </c>
      <c r="C25" s="1076" t="str">
        <f>'RT03-F16 &amp;'!C81</f>
        <v>10 kg</v>
      </c>
      <c r="D25" s="628" t="e">
        <f>'RT03-F16 &amp;'!D81</f>
        <v>#N/A</v>
      </c>
      <c r="E25" s="1043">
        <f>'RT03-F16 &amp;'!E81</f>
        <v>0.17</v>
      </c>
      <c r="F25" s="1043">
        <f>'RT03-F16 &amp;'!F81</f>
        <v>0.5</v>
      </c>
      <c r="G25" s="1068">
        <v>-0.5</v>
      </c>
      <c r="H25" s="801" t="e">
        <f t="shared" si="1"/>
        <v>#N/A</v>
      </c>
      <c r="I25" s="802" t="e">
        <f t="shared" si="2"/>
        <v>#N/A</v>
      </c>
      <c r="J25" s="778" t="e">
        <f t="shared" si="0"/>
        <v>#N/A</v>
      </c>
      <c r="K25" s="779" t="e">
        <f t="shared" si="3"/>
        <v>#N/A</v>
      </c>
      <c r="L25" s="1072">
        <f>F25-E25</f>
        <v>0.32999999999999996</v>
      </c>
      <c r="M25" s="853" t="e">
        <f t="shared" si="5"/>
        <v>#N/A</v>
      </c>
      <c r="N25" s="720"/>
      <c r="O25" s="720"/>
      <c r="P25" s="720"/>
      <c r="Q25" s="720"/>
      <c r="R25" s="720"/>
    </row>
    <row r="26" spans="1:23" ht="39.950000000000003" customHeight="1" thickBot="1" x14ac:dyDescent="0.25">
      <c r="A26" s="1080">
        <v>20</v>
      </c>
      <c r="B26" s="854" t="e">
        <f>'RT03-F16 &amp;'!B82</f>
        <v>#N/A</v>
      </c>
      <c r="C26" s="1077" t="str">
        <f>'RT03-F16 &amp;'!C82</f>
        <v>20 kg</v>
      </c>
      <c r="D26" s="855" t="e">
        <f>'RT03-F16 &amp;'!D82</f>
        <v>#N/A</v>
      </c>
      <c r="E26" s="1069">
        <f>'RT03-F16 &amp;'!E82</f>
        <v>0.33</v>
      </c>
      <c r="F26" s="1069">
        <f>'RT03-F16 &amp;'!F82</f>
        <v>1</v>
      </c>
      <c r="G26" s="1070">
        <v>-1</v>
      </c>
      <c r="H26" s="803" t="e">
        <f>_xlfn.NORM.S.DIST(K26,1)</f>
        <v>#N/A</v>
      </c>
      <c r="I26" s="804" t="e">
        <f t="shared" si="2"/>
        <v>#N/A</v>
      </c>
      <c r="J26" s="780" t="e">
        <f t="shared" si="0"/>
        <v>#N/A</v>
      </c>
      <c r="K26" s="805" t="e">
        <f t="shared" si="3"/>
        <v>#N/A</v>
      </c>
      <c r="L26" s="1074">
        <f>F26-E26</f>
        <v>0.66999999999999993</v>
      </c>
      <c r="M26" s="853" t="e">
        <f t="shared" si="5"/>
        <v>#N/A</v>
      </c>
      <c r="N26" s="720"/>
      <c r="O26" s="720"/>
      <c r="P26" s="720"/>
      <c r="Q26" s="720"/>
      <c r="R26" s="720"/>
    </row>
    <row r="27" spans="1:23" ht="30" customHeight="1" x14ac:dyDescent="0.2">
      <c r="B27" s="719"/>
      <c r="C27" s="719"/>
      <c r="D27" s="719"/>
      <c r="E27" s="719"/>
      <c r="F27" s="719"/>
      <c r="G27" s="719"/>
      <c r="J27" s="726"/>
      <c r="K27" s="726"/>
      <c r="L27" s="720"/>
      <c r="M27" s="720"/>
      <c r="N27" s="720"/>
      <c r="O27" s="720"/>
      <c r="P27" s="720"/>
      <c r="Q27" s="720"/>
      <c r="R27" s="720"/>
    </row>
    <row r="28" spans="1:23" ht="30" customHeight="1" x14ac:dyDescent="0.2">
      <c r="A28" s="720"/>
      <c r="B28" s="720"/>
      <c r="C28" s="720"/>
      <c r="D28" s="720"/>
      <c r="E28" s="720"/>
      <c r="F28" s="726"/>
      <c r="G28" s="720"/>
      <c r="H28" s="720"/>
      <c r="I28" s="720"/>
      <c r="J28" s="720"/>
      <c r="K28" s="720"/>
      <c r="L28" s="720"/>
      <c r="M28" s="720"/>
      <c r="N28" s="720"/>
      <c r="O28" s="720"/>
      <c r="P28" s="720"/>
      <c r="Q28" s="720"/>
      <c r="R28" s="720"/>
    </row>
    <row r="29" spans="1:23" ht="30" customHeight="1" x14ac:dyDescent="0.2">
      <c r="A29" s="820"/>
      <c r="B29" s="820"/>
      <c r="C29" s="820"/>
      <c r="D29" s="820"/>
      <c r="E29" s="820"/>
      <c r="F29" s="820"/>
      <c r="G29" s="820"/>
      <c r="H29" s="820"/>
      <c r="I29" s="820"/>
      <c r="J29" s="820"/>
      <c r="K29" s="820"/>
      <c r="L29" s="820"/>
      <c r="M29" s="720"/>
      <c r="N29" s="720"/>
      <c r="O29" s="720"/>
      <c r="P29" s="720"/>
      <c r="Q29" s="720"/>
      <c r="R29" s="720"/>
    </row>
    <row r="30" spans="1:23" ht="30" customHeight="1" x14ac:dyDescent="0.2">
      <c r="A30" s="821"/>
      <c r="B30" s="821"/>
      <c r="C30" s="821"/>
      <c r="D30" s="821"/>
      <c r="E30" s="821"/>
      <c r="F30" s="821"/>
      <c r="G30" s="821"/>
      <c r="H30" s="821"/>
      <c r="I30" s="821"/>
      <c r="J30" s="821"/>
      <c r="K30" s="821"/>
      <c r="L30" s="821"/>
      <c r="M30" s="720"/>
      <c r="N30" s="720"/>
      <c r="O30" s="720"/>
      <c r="P30" s="720"/>
      <c r="Q30" s="720"/>
      <c r="R30" s="720"/>
    </row>
    <row r="31" spans="1:23" ht="30" customHeight="1" x14ac:dyDescent="0.2">
      <c r="A31" s="821"/>
      <c r="B31" s="821"/>
      <c r="C31" s="821"/>
      <c r="D31" s="821"/>
      <c r="E31" s="821"/>
      <c r="F31" s="821"/>
      <c r="G31" s="821"/>
      <c r="H31" s="821"/>
      <c r="I31" s="821"/>
      <c r="J31" s="821"/>
      <c r="K31" s="821"/>
      <c r="L31" s="821"/>
      <c r="M31" s="720"/>
      <c r="N31" s="720"/>
      <c r="O31" s="720"/>
      <c r="P31" s="720"/>
      <c r="Q31" s="720"/>
      <c r="R31" s="720"/>
    </row>
    <row r="32" spans="1:23" ht="30" customHeight="1" x14ac:dyDescent="0.2">
      <c r="A32" s="821"/>
      <c r="B32" s="821"/>
      <c r="C32" s="821"/>
      <c r="D32" s="821"/>
      <c r="E32" s="821"/>
      <c r="F32" s="821"/>
      <c r="G32" s="821"/>
      <c r="H32" s="821"/>
      <c r="I32" s="821"/>
      <c r="J32" s="821"/>
      <c r="K32" s="821"/>
      <c r="L32" s="821"/>
      <c r="M32" s="720"/>
      <c r="N32" s="720"/>
      <c r="O32" s="720"/>
      <c r="P32" s="720"/>
      <c r="Q32" s="720"/>
      <c r="R32" s="720"/>
    </row>
    <row r="33" spans="1:18" ht="30" customHeight="1" x14ac:dyDescent="0.2">
      <c r="A33" s="821"/>
      <c r="B33" s="821"/>
      <c r="C33" s="821"/>
      <c r="D33" s="821"/>
      <c r="E33" s="821"/>
      <c r="F33" s="821"/>
      <c r="G33" s="821"/>
      <c r="H33" s="821"/>
      <c r="I33" s="821"/>
      <c r="J33" s="821"/>
      <c r="K33" s="821"/>
      <c r="L33" s="821"/>
      <c r="M33" s="720"/>
      <c r="N33" s="720"/>
      <c r="O33" s="720"/>
      <c r="P33" s="720"/>
      <c r="Q33" s="720"/>
      <c r="R33" s="720"/>
    </row>
    <row r="34" spans="1:18" ht="30" customHeight="1" x14ac:dyDescent="0.2">
      <c r="A34" s="821"/>
      <c r="B34" s="821"/>
      <c r="C34" s="821"/>
      <c r="D34" s="821"/>
      <c r="E34" s="821"/>
      <c r="F34" s="821"/>
      <c r="G34" s="821"/>
      <c r="H34" s="821"/>
      <c r="I34" s="821"/>
      <c r="J34" s="821"/>
      <c r="K34" s="821"/>
      <c r="L34" s="821"/>
      <c r="M34" s="720"/>
      <c r="N34" s="720"/>
      <c r="O34" s="720"/>
      <c r="P34" s="720"/>
      <c r="Q34" s="720"/>
      <c r="R34" s="720"/>
    </row>
    <row r="35" spans="1:18" ht="30" customHeight="1" x14ac:dyDescent="0.2">
      <c r="A35" s="821"/>
      <c r="B35" s="821"/>
      <c r="C35" s="821"/>
      <c r="D35" s="821"/>
      <c r="E35" s="821"/>
      <c r="F35" s="821"/>
      <c r="G35" s="821"/>
      <c r="H35" s="821"/>
      <c r="I35" s="821"/>
      <c r="J35" s="821"/>
      <c r="K35" s="821"/>
      <c r="L35" s="821"/>
      <c r="M35" s="720"/>
      <c r="N35" s="720"/>
      <c r="O35" s="720"/>
      <c r="P35" s="720"/>
      <c r="Q35" s="720"/>
      <c r="R35" s="720"/>
    </row>
    <row r="36" spans="1:18" ht="30" customHeight="1" x14ac:dyDescent="0.2">
      <c r="A36" s="821"/>
      <c r="B36" s="821"/>
      <c r="C36" s="821"/>
      <c r="D36" s="821"/>
      <c r="E36" s="821"/>
      <c r="F36" s="821"/>
      <c r="G36" s="821"/>
      <c r="H36" s="821"/>
      <c r="I36" s="821"/>
      <c r="J36" s="821"/>
      <c r="K36" s="821"/>
      <c r="L36" s="821"/>
      <c r="M36" s="720"/>
      <c r="N36" s="720"/>
      <c r="O36" s="720"/>
      <c r="P36" s="720"/>
      <c r="Q36" s="720"/>
      <c r="R36" s="720"/>
    </row>
    <row r="37" spans="1:18" ht="30" customHeight="1" x14ac:dyDescent="0.2">
      <c r="A37" s="821"/>
      <c r="B37" s="821"/>
      <c r="C37" s="821"/>
      <c r="D37" s="821"/>
      <c r="E37" s="821"/>
      <c r="F37" s="821"/>
      <c r="G37" s="821"/>
      <c r="H37" s="821"/>
      <c r="I37" s="821"/>
      <c r="J37" s="821"/>
      <c r="K37" s="821"/>
      <c r="L37" s="821"/>
      <c r="M37" s="720"/>
      <c r="N37" s="720"/>
      <c r="O37" s="720"/>
      <c r="P37" s="720"/>
      <c r="Q37" s="720"/>
      <c r="R37" s="720"/>
    </row>
    <row r="38" spans="1:18" ht="30" customHeight="1" x14ac:dyDescent="0.2">
      <c r="A38" s="821"/>
      <c r="B38" s="821"/>
      <c r="C38" s="821"/>
      <c r="D38" s="821"/>
      <c r="E38" s="821"/>
      <c r="F38" s="821"/>
      <c r="G38" s="821"/>
      <c r="H38" s="821"/>
      <c r="I38" s="821"/>
      <c r="J38" s="821"/>
      <c r="K38" s="821"/>
      <c r="L38" s="821"/>
      <c r="M38" s="720"/>
      <c r="N38" s="720"/>
      <c r="O38" s="720"/>
      <c r="P38" s="720"/>
      <c r="Q38" s="720"/>
      <c r="R38" s="720"/>
    </row>
    <row r="39" spans="1:18" ht="30" customHeight="1" x14ac:dyDescent="0.2">
      <c r="A39" s="821"/>
      <c r="B39" s="821"/>
      <c r="C39" s="821"/>
      <c r="D39" s="821"/>
      <c r="E39" s="821"/>
      <c r="F39" s="821"/>
      <c r="G39" s="821"/>
      <c r="H39" s="821"/>
      <c r="I39" s="821"/>
      <c r="J39" s="821"/>
      <c r="K39" s="821"/>
      <c r="L39" s="821"/>
      <c r="M39" s="720"/>
      <c r="N39" s="720"/>
      <c r="O39" s="720"/>
      <c r="P39" s="720"/>
      <c r="Q39" s="720"/>
      <c r="R39" s="720"/>
    </row>
    <row r="40" spans="1:18" ht="30" customHeight="1" x14ac:dyDescent="0.2">
      <c r="A40" s="821"/>
      <c r="B40" s="821"/>
      <c r="C40" s="821"/>
      <c r="D40" s="821"/>
      <c r="E40" s="821"/>
      <c r="F40" s="821"/>
      <c r="G40" s="821"/>
      <c r="H40" s="821"/>
      <c r="I40" s="821"/>
      <c r="J40" s="821"/>
      <c r="K40" s="821"/>
      <c r="L40" s="821"/>
      <c r="M40" s="720"/>
      <c r="N40" s="720"/>
      <c r="O40" s="720"/>
      <c r="P40" s="720"/>
      <c r="Q40" s="720"/>
      <c r="R40" s="720"/>
    </row>
    <row r="41" spans="1:18" ht="30" customHeight="1" x14ac:dyDescent="0.2">
      <c r="A41" s="821"/>
      <c r="B41" s="821"/>
      <c r="C41" s="821"/>
      <c r="D41" s="821"/>
      <c r="E41" s="821"/>
      <c r="F41" s="821"/>
      <c r="G41" s="821"/>
      <c r="H41" s="821"/>
      <c r="I41" s="821"/>
      <c r="J41" s="821"/>
      <c r="K41" s="821"/>
      <c r="L41" s="821"/>
      <c r="M41" s="720"/>
      <c r="N41" s="720"/>
      <c r="O41" s="720"/>
      <c r="P41" s="720"/>
      <c r="Q41" s="720"/>
      <c r="R41" s="720"/>
    </row>
    <row r="42" spans="1:18" ht="30" customHeight="1" x14ac:dyDescent="0.2">
      <c r="A42" s="821"/>
      <c r="B42" s="821"/>
      <c r="C42" s="821"/>
      <c r="D42" s="821"/>
      <c r="E42" s="821"/>
      <c r="F42" s="821"/>
      <c r="G42" s="821"/>
      <c r="H42" s="821"/>
      <c r="I42" s="821"/>
      <c r="J42" s="821"/>
      <c r="K42" s="821"/>
      <c r="L42" s="821"/>
      <c r="M42" s="720"/>
      <c r="N42" s="720"/>
      <c r="O42" s="720"/>
      <c r="P42" s="720"/>
      <c r="Q42" s="720"/>
      <c r="R42" s="720"/>
    </row>
    <row r="43" spans="1:18" ht="30" customHeight="1" x14ac:dyDescent="0.2">
      <c r="A43" s="821"/>
      <c r="B43" s="821"/>
      <c r="C43" s="821"/>
      <c r="D43" s="821"/>
      <c r="E43" s="821"/>
      <c r="F43" s="821"/>
      <c r="G43" s="821"/>
      <c r="H43" s="821"/>
      <c r="I43" s="821"/>
      <c r="J43" s="821"/>
      <c r="K43" s="821"/>
      <c r="L43" s="821"/>
      <c r="M43" s="720"/>
      <c r="N43" s="720"/>
      <c r="O43" s="720"/>
      <c r="P43" s="720"/>
      <c r="Q43" s="720"/>
      <c r="R43" s="720"/>
    </row>
    <row r="44" spans="1:18" ht="30" customHeight="1" x14ac:dyDescent="0.2">
      <c r="A44" s="821"/>
      <c r="B44" s="821"/>
      <c r="C44" s="821"/>
      <c r="D44" s="821"/>
      <c r="E44" s="821"/>
      <c r="F44" s="821"/>
      <c r="G44" s="821"/>
      <c r="H44" s="821"/>
      <c r="I44" s="821"/>
      <c r="J44" s="821"/>
      <c r="K44" s="821"/>
      <c r="L44" s="821"/>
      <c r="M44" s="720"/>
      <c r="N44" s="720"/>
      <c r="O44" s="720"/>
      <c r="P44" s="720"/>
      <c r="Q44" s="720"/>
      <c r="R44" s="720"/>
    </row>
    <row r="45" spans="1:18" ht="30" customHeight="1" x14ac:dyDescent="0.2">
      <c r="A45" s="821"/>
      <c r="B45" s="821"/>
      <c r="C45" s="821"/>
      <c r="D45" s="821"/>
      <c r="E45" s="821"/>
      <c r="F45" s="821"/>
      <c r="G45" s="821"/>
      <c r="H45" s="821"/>
      <c r="I45" s="821"/>
      <c r="J45" s="821"/>
      <c r="K45" s="821"/>
      <c r="L45" s="821"/>
      <c r="M45" s="720"/>
      <c r="N45" s="720"/>
      <c r="O45" s="720"/>
      <c r="P45" s="720"/>
      <c r="Q45" s="720"/>
      <c r="R45" s="720"/>
    </row>
    <row r="46" spans="1:18" ht="30" customHeight="1" x14ac:dyDescent="0.2">
      <c r="A46" s="821"/>
      <c r="B46" s="821"/>
      <c r="C46" s="821"/>
      <c r="D46" s="821"/>
      <c r="E46" s="821"/>
      <c r="F46" s="821"/>
      <c r="G46" s="821"/>
      <c r="H46" s="821"/>
      <c r="I46" s="821"/>
      <c r="J46" s="821"/>
      <c r="K46" s="821"/>
      <c r="L46" s="821"/>
      <c r="M46" s="720"/>
      <c r="N46" s="720"/>
      <c r="O46" s="720"/>
      <c r="P46" s="720"/>
      <c r="Q46" s="720"/>
      <c r="R46" s="720"/>
    </row>
    <row r="47" spans="1:18" ht="30" customHeight="1" x14ac:dyDescent="0.2">
      <c r="A47" s="821"/>
      <c r="B47" s="821"/>
      <c r="C47" s="821"/>
      <c r="D47" s="821"/>
      <c r="E47" s="821"/>
      <c r="F47" s="821"/>
      <c r="G47" s="821"/>
      <c r="H47" s="821"/>
      <c r="I47" s="821"/>
      <c r="J47" s="821"/>
      <c r="K47" s="821"/>
      <c r="L47" s="821"/>
      <c r="M47" s="720"/>
      <c r="N47" s="720"/>
      <c r="O47" s="720"/>
      <c r="P47" s="720"/>
      <c r="Q47" s="720"/>
      <c r="R47" s="720"/>
    </row>
    <row r="48" spans="1:18" ht="30" customHeight="1" x14ac:dyDescent="0.2">
      <c r="A48" s="821"/>
      <c r="B48" s="821"/>
      <c r="C48" s="821"/>
      <c r="D48" s="821"/>
      <c r="E48" s="821"/>
      <c r="F48" s="821"/>
      <c r="G48" s="821"/>
      <c r="H48" s="821"/>
      <c r="I48" s="821"/>
      <c r="J48" s="821"/>
      <c r="K48" s="821"/>
      <c r="L48" s="821"/>
      <c r="M48" s="720"/>
      <c r="N48" s="720"/>
      <c r="O48" s="720"/>
      <c r="P48" s="720"/>
      <c r="Q48" s="720"/>
      <c r="R48" s="720"/>
    </row>
    <row r="49" spans="1:18" ht="30" customHeight="1" x14ac:dyDescent="0.2">
      <c r="A49" s="821"/>
      <c r="B49" s="821"/>
      <c r="C49" s="821"/>
      <c r="D49" s="821"/>
      <c r="E49" s="821"/>
      <c r="F49" s="821"/>
      <c r="G49" s="821"/>
      <c r="H49" s="821"/>
      <c r="I49" s="821"/>
      <c r="J49" s="821"/>
      <c r="K49" s="821"/>
      <c r="L49" s="821"/>
      <c r="M49" s="720"/>
      <c r="N49" s="720"/>
      <c r="O49" s="720"/>
      <c r="P49" s="720"/>
      <c r="Q49" s="720"/>
      <c r="R49" s="720"/>
    </row>
    <row r="50" spans="1:18" ht="30" customHeight="1" x14ac:dyDescent="0.2">
      <c r="A50" s="821"/>
      <c r="B50" s="821"/>
      <c r="C50" s="821"/>
      <c r="D50" s="821"/>
      <c r="E50" s="821"/>
      <c r="F50" s="821"/>
      <c r="G50" s="821"/>
      <c r="H50" s="821"/>
      <c r="I50" s="821"/>
      <c r="J50" s="821"/>
      <c r="K50" s="821"/>
      <c r="L50" s="821"/>
      <c r="M50" s="720"/>
      <c r="N50" s="720"/>
      <c r="O50" s="720"/>
      <c r="P50" s="720"/>
      <c r="Q50" s="720"/>
      <c r="R50" s="720"/>
    </row>
    <row r="51" spans="1:18" ht="30" customHeight="1" x14ac:dyDescent="0.2">
      <c r="A51" s="721"/>
      <c r="B51" s="722"/>
      <c r="C51" s="722"/>
      <c r="D51" s="720"/>
      <c r="E51" s="720"/>
      <c r="F51" s="720"/>
      <c r="G51" s="720"/>
      <c r="H51" s="720"/>
      <c r="I51" s="720"/>
      <c r="J51" s="720"/>
      <c r="K51" s="720"/>
      <c r="L51" s="720"/>
      <c r="M51" s="720"/>
      <c r="N51" s="720"/>
      <c r="O51" s="720"/>
      <c r="P51" s="720"/>
      <c r="Q51" s="720"/>
      <c r="R51" s="720"/>
    </row>
    <row r="52" spans="1:18" ht="30" customHeight="1" x14ac:dyDescent="0.2">
      <c r="A52" s="721"/>
      <c r="B52" s="722"/>
      <c r="C52" s="722"/>
      <c r="D52" s="720"/>
      <c r="E52" s="720"/>
      <c r="F52" s="720"/>
      <c r="G52" s="720"/>
      <c r="H52" s="720"/>
      <c r="I52" s="720"/>
      <c r="J52" s="720"/>
      <c r="K52" s="720"/>
      <c r="L52" s="720"/>
      <c r="M52" s="720"/>
      <c r="N52" s="720"/>
      <c r="O52" s="720"/>
      <c r="P52" s="720"/>
      <c r="Q52" s="720"/>
      <c r="R52" s="720"/>
    </row>
    <row r="53" spans="1:18" ht="30" customHeight="1" x14ac:dyDescent="0.2">
      <c r="A53" s="721"/>
      <c r="B53" s="722"/>
      <c r="C53" s="722"/>
      <c r="D53" s="720"/>
      <c r="E53" s="720"/>
      <c r="F53" s="720"/>
      <c r="G53" s="720"/>
      <c r="H53" s="720"/>
      <c r="I53" s="720"/>
      <c r="J53" s="720"/>
      <c r="K53" s="720"/>
      <c r="L53" s="720"/>
      <c r="M53" s="720"/>
      <c r="N53" s="720"/>
      <c r="O53" s="720"/>
      <c r="P53" s="720"/>
      <c r="Q53" s="720"/>
      <c r="R53" s="720"/>
    </row>
    <row r="54" spans="1:18" ht="30" customHeight="1" x14ac:dyDescent="0.2">
      <c r="A54" s="721"/>
      <c r="B54" s="722"/>
      <c r="C54" s="722"/>
      <c r="D54" s="720"/>
      <c r="E54" s="720"/>
      <c r="F54" s="720"/>
      <c r="G54" s="720"/>
      <c r="H54" s="720"/>
      <c r="I54" s="720"/>
      <c r="J54" s="720"/>
      <c r="K54" s="720"/>
      <c r="L54" s="720"/>
      <c r="M54" s="720"/>
      <c r="N54" s="720"/>
      <c r="O54" s="720"/>
      <c r="P54" s="720"/>
      <c r="Q54" s="720"/>
      <c r="R54" s="720"/>
    </row>
    <row r="55" spans="1:18" ht="30" customHeight="1" x14ac:dyDescent="0.2">
      <c r="A55" s="721"/>
      <c r="B55" s="722"/>
      <c r="C55" s="722"/>
      <c r="D55" s="720"/>
      <c r="E55" s="720"/>
      <c r="F55" s="720"/>
      <c r="G55" s="720"/>
      <c r="H55" s="720"/>
      <c r="I55" s="720"/>
      <c r="J55" s="720"/>
      <c r="K55" s="720"/>
      <c r="L55" s="720"/>
      <c r="M55" s="720"/>
      <c r="N55" s="720"/>
      <c r="O55" s="720"/>
      <c r="P55" s="720"/>
      <c r="Q55" s="720"/>
      <c r="R55" s="720"/>
    </row>
    <row r="56" spans="1:18" ht="30" customHeight="1" x14ac:dyDescent="0.2">
      <c r="A56" s="721"/>
      <c r="B56" s="722"/>
      <c r="C56" s="722"/>
      <c r="D56" s="720"/>
      <c r="E56" s="720"/>
      <c r="F56" s="720"/>
      <c r="G56" s="720"/>
      <c r="H56" s="720"/>
      <c r="I56" s="720"/>
      <c r="J56" s="720"/>
      <c r="K56" s="720"/>
      <c r="L56" s="720"/>
      <c r="M56" s="720"/>
      <c r="N56" s="720"/>
      <c r="O56" s="720"/>
      <c r="P56" s="720"/>
      <c r="Q56" s="720"/>
      <c r="R56" s="720"/>
    </row>
    <row r="57" spans="1:18" ht="30" customHeight="1" x14ac:dyDescent="0.2">
      <c r="A57" s="721"/>
      <c r="B57" s="722"/>
      <c r="C57" s="722"/>
      <c r="D57" s="720"/>
      <c r="E57" s="720"/>
      <c r="F57" s="720"/>
      <c r="G57" s="720"/>
      <c r="H57" s="720"/>
      <c r="I57" s="720"/>
      <c r="J57" s="720"/>
      <c r="K57" s="720"/>
      <c r="L57" s="720"/>
      <c r="M57" s="720"/>
      <c r="N57" s="720"/>
      <c r="O57" s="720"/>
      <c r="P57" s="720"/>
      <c r="Q57" s="720"/>
      <c r="R57" s="720"/>
    </row>
    <row r="58" spans="1:18" ht="30" customHeight="1" x14ac:dyDescent="0.2">
      <c r="A58" s="721"/>
      <c r="B58" s="722"/>
      <c r="C58" s="722"/>
      <c r="D58" s="720"/>
      <c r="E58" s="720"/>
      <c r="F58" s="720"/>
      <c r="G58" s="720"/>
      <c r="H58" s="720"/>
      <c r="I58" s="720"/>
      <c r="J58" s="720"/>
      <c r="K58" s="720"/>
      <c r="L58" s="720"/>
      <c r="M58" s="720"/>
      <c r="N58" s="720"/>
      <c r="O58" s="720"/>
      <c r="P58" s="720"/>
      <c r="Q58" s="720"/>
      <c r="R58" s="720"/>
    </row>
    <row r="59" spans="1:18" ht="30" customHeight="1" x14ac:dyDescent="0.2">
      <c r="A59" s="721"/>
      <c r="B59" s="722"/>
      <c r="C59" s="722"/>
      <c r="D59" s="720"/>
      <c r="E59" s="720"/>
      <c r="F59" s="720"/>
      <c r="G59" s="720"/>
      <c r="H59" s="720"/>
      <c r="I59" s="720"/>
      <c r="J59" s="720"/>
      <c r="K59" s="720"/>
      <c r="L59" s="720"/>
      <c r="M59" s="720"/>
      <c r="N59" s="720"/>
      <c r="O59" s="720"/>
      <c r="P59" s="720"/>
      <c r="Q59" s="720"/>
      <c r="R59" s="720"/>
    </row>
    <row r="60" spans="1:18" ht="30" customHeight="1" x14ac:dyDescent="0.2">
      <c r="A60" s="721"/>
      <c r="B60" s="722"/>
      <c r="C60" s="722"/>
      <c r="D60" s="720"/>
      <c r="E60" s="720"/>
      <c r="F60" s="720"/>
      <c r="G60" s="720"/>
      <c r="H60" s="720"/>
      <c r="I60" s="720"/>
      <c r="J60" s="720"/>
      <c r="K60" s="720"/>
      <c r="L60" s="720"/>
      <c r="M60" s="720"/>
      <c r="N60" s="720"/>
      <c r="O60" s="720"/>
      <c r="P60" s="720"/>
      <c r="Q60" s="720"/>
      <c r="R60" s="720"/>
    </row>
    <row r="61" spans="1:18" ht="30" customHeight="1" x14ac:dyDescent="0.2">
      <c r="A61" s="721"/>
      <c r="B61" s="722"/>
      <c r="C61" s="722"/>
      <c r="D61" s="720"/>
      <c r="E61" s="720"/>
      <c r="F61" s="720"/>
      <c r="G61" s="720"/>
      <c r="H61" s="720"/>
      <c r="I61" s="720"/>
      <c r="J61" s="720"/>
      <c r="K61" s="720"/>
      <c r="L61" s="720"/>
      <c r="M61" s="720"/>
      <c r="N61" s="720"/>
      <c r="O61" s="720"/>
      <c r="P61" s="720"/>
      <c r="Q61" s="720"/>
      <c r="R61" s="720"/>
    </row>
    <row r="62" spans="1:18" ht="30" customHeight="1" x14ac:dyDescent="0.2">
      <c r="A62" s="721"/>
      <c r="B62" s="722"/>
      <c r="C62" s="722"/>
      <c r="D62" s="720"/>
      <c r="E62" s="720"/>
      <c r="F62" s="720"/>
      <c r="G62" s="720"/>
      <c r="H62" s="720"/>
      <c r="I62" s="720"/>
      <c r="J62" s="720"/>
      <c r="K62" s="720"/>
      <c r="L62" s="720"/>
      <c r="M62" s="720"/>
      <c r="N62" s="720"/>
      <c r="O62" s="720"/>
      <c r="P62" s="720"/>
      <c r="Q62" s="720"/>
      <c r="R62" s="720"/>
    </row>
    <row r="63" spans="1:18" ht="30" customHeight="1" x14ac:dyDescent="0.2">
      <c r="A63" s="721"/>
      <c r="B63" s="722"/>
      <c r="C63" s="722"/>
      <c r="D63" s="720"/>
      <c r="E63" s="720"/>
      <c r="F63" s="720"/>
      <c r="G63" s="720"/>
      <c r="H63" s="720"/>
      <c r="I63" s="720"/>
      <c r="J63" s="720"/>
      <c r="K63" s="720"/>
      <c r="L63" s="720"/>
      <c r="M63" s="720"/>
      <c r="N63" s="720"/>
      <c r="O63" s="720"/>
      <c r="P63" s="720"/>
      <c r="Q63" s="720"/>
      <c r="R63" s="720"/>
    </row>
    <row r="64" spans="1:18" ht="30" customHeight="1" x14ac:dyDescent="0.2">
      <c r="A64" s="721"/>
      <c r="B64" s="722"/>
      <c r="C64" s="722"/>
      <c r="D64" s="720"/>
      <c r="E64" s="720"/>
      <c r="F64" s="720"/>
      <c r="G64" s="720"/>
      <c r="H64" s="720"/>
      <c r="I64" s="720"/>
      <c r="J64" s="720"/>
      <c r="K64" s="720"/>
      <c r="L64" s="720"/>
      <c r="M64" s="720"/>
      <c r="N64" s="720"/>
      <c r="O64" s="720"/>
      <c r="P64" s="720"/>
      <c r="Q64" s="720"/>
      <c r="R64" s="720"/>
    </row>
    <row r="65" spans="1:18" ht="30" customHeight="1" x14ac:dyDescent="0.2">
      <c r="A65" s="721"/>
      <c r="B65" s="722"/>
      <c r="C65" s="722"/>
      <c r="D65" s="720"/>
      <c r="E65" s="720"/>
      <c r="F65" s="720"/>
      <c r="G65" s="720"/>
      <c r="H65" s="720"/>
      <c r="I65" s="720"/>
      <c r="J65" s="720"/>
      <c r="K65" s="720"/>
      <c r="L65" s="720"/>
      <c r="M65" s="720"/>
      <c r="N65" s="720"/>
      <c r="O65" s="720"/>
      <c r="P65" s="720"/>
      <c r="Q65" s="720"/>
      <c r="R65" s="720"/>
    </row>
    <row r="66" spans="1:18" ht="30" customHeight="1" x14ac:dyDescent="0.2">
      <c r="A66" s="721"/>
      <c r="B66" s="722"/>
      <c r="C66" s="722"/>
      <c r="D66" s="720"/>
      <c r="E66" s="720"/>
      <c r="F66" s="720"/>
      <c r="G66" s="720"/>
      <c r="H66" s="720"/>
      <c r="I66" s="720"/>
      <c r="J66" s="720"/>
      <c r="K66" s="720"/>
      <c r="L66" s="720"/>
      <c r="M66" s="720"/>
      <c r="N66" s="720"/>
      <c r="O66" s="720"/>
      <c r="P66" s="720"/>
      <c r="Q66" s="720"/>
      <c r="R66" s="720"/>
    </row>
    <row r="67" spans="1:18" ht="30" customHeight="1" x14ac:dyDescent="0.2">
      <c r="A67" s="721"/>
      <c r="B67" s="722"/>
      <c r="C67" s="722"/>
      <c r="D67" s="720"/>
      <c r="E67" s="720"/>
      <c r="F67" s="720"/>
      <c r="G67" s="720"/>
      <c r="H67" s="720"/>
      <c r="I67" s="720"/>
      <c r="J67" s="720"/>
      <c r="K67" s="720"/>
      <c r="L67" s="720"/>
      <c r="M67" s="720"/>
      <c r="N67" s="720"/>
      <c r="O67" s="720"/>
      <c r="P67" s="720"/>
      <c r="Q67" s="720"/>
      <c r="R67" s="720"/>
    </row>
    <row r="68" spans="1:18" ht="30" customHeight="1" x14ac:dyDescent="0.2">
      <c r="A68" s="721"/>
      <c r="B68" s="722"/>
      <c r="C68" s="722"/>
      <c r="D68" s="720"/>
      <c r="E68" s="720"/>
      <c r="F68" s="720"/>
      <c r="G68" s="720"/>
      <c r="H68" s="720"/>
      <c r="I68" s="720"/>
      <c r="J68" s="720"/>
      <c r="K68" s="720"/>
      <c r="L68" s="720"/>
      <c r="M68" s="720"/>
      <c r="N68" s="720"/>
      <c r="O68" s="720"/>
      <c r="P68" s="720"/>
      <c r="Q68" s="720"/>
      <c r="R68" s="720"/>
    </row>
    <row r="69" spans="1:18" ht="15" customHeight="1" x14ac:dyDescent="0.2">
      <c r="A69" s="721"/>
      <c r="B69" s="722"/>
      <c r="C69" s="722"/>
      <c r="D69" s="720"/>
      <c r="E69" s="720"/>
      <c r="F69" s="720"/>
      <c r="G69" s="720"/>
      <c r="H69" s="720"/>
      <c r="I69" s="720"/>
      <c r="J69" s="720"/>
      <c r="K69" s="720"/>
      <c r="L69" s="720"/>
      <c r="M69" s="720"/>
      <c r="N69" s="720"/>
      <c r="O69" s="720"/>
      <c r="P69" s="720"/>
      <c r="Q69" s="720"/>
      <c r="R69" s="720"/>
    </row>
    <row r="70" spans="1:18" ht="45" customHeight="1" x14ac:dyDescent="0.2">
      <c r="A70" s="721"/>
      <c r="B70" s="722"/>
      <c r="C70" s="722"/>
      <c r="D70" s="720"/>
      <c r="E70" s="720"/>
      <c r="F70" s="720"/>
      <c r="G70" s="720"/>
      <c r="H70" s="720"/>
      <c r="I70" s="720"/>
      <c r="J70" s="720"/>
      <c r="K70" s="720"/>
      <c r="L70" s="720"/>
      <c r="M70" s="720"/>
      <c r="N70" s="720"/>
      <c r="O70" s="720"/>
      <c r="P70" s="720"/>
      <c r="Q70" s="720"/>
      <c r="R70" s="720"/>
    </row>
    <row r="71" spans="1:18" ht="30" customHeight="1" x14ac:dyDescent="0.2">
      <c r="A71" s="721"/>
      <c r="B71" s="722"/>
      <c r="C71" s="722"/>
      <c r="D71" s="720"/>
      <c r="E71" s="720"/>
      <c r="F71" s="720"/>
      <c r="G71" s="720"/>
      <c r="H71" s="720"/>
      <c r="I71" s="720"/>
      <c r="J71" s="720"/>
      <c r="K71" s="720"/>
      <c r="L71" s="720"/>
      <c r="M71" s="720"/>
      <c r="N71" s="720"/>
      <c r="O71" s="720"/>
      <c r="P71" s="720"/>
      <c r="Q71" s="720"/>
      <c r="R71" s="720"/>
    </row>
    <row r="72" spans="1:18" ht="30" customHeight="1" x14ac:dyDescent="0.2">
      <c r="A72" s="721"/>
      <c r="B72" s="722"/>
      <c r="C72" s="722"/>
      <c r="D72" s="720"/>
      <c r="E72" s="720"/>
      <c r="F72" s="720"/>
      <c r="G72" s="720"/>
      <c r="H72" s="720"/>
      <c r="I72" s="720"/>
      <c r="J72" s="720"/>
      <c r="K72" s="720"/>
      <c r="L72" s="720"/>
      <c r="M72" s="720"/>
      <c r="N72" s="720"/>
      <c r="O72" s="720"/>
      <c r="P72" s="720"/>
      <c r="Q72" s="720"/>
      <c r="R72" s="720"/>
    </row>
    <row r="73" spans="1:18" ht="30" customHeight="1" x14ac:dyDescent="0.2">
      <c r="A73" s="721"/>
      <c r="B73" s="722"/>
      <c r="C73" s="722"/>
      <c r="D73" s="720"/>
      <c r="E73" s="720"/>
      <c r="F73" s="720"/>
      <c r="G73" s="720"/>
      <c r="H73" s="720"/>
      <c r="I73" s="720"/>
      <c r="J73" s="720"/>
      <c r="K73" s="720"/>
      <c r="L73" s="720"/>
      <c r="M73" s="720"/>
      <c r="N73" s="720"/>
      <c r="O73" s="720"/>
      <c r="P73" s="720"/>
      <c r="Q73" s="720"/>
      <c r="R73" s="720"/>
    </row>
    <row r="74" spans="1:18" ht="30" customHeight="1" x14ac:dyDescent="0.2">
      <c r="A74" s="721"/>
      <c r="B74" s="722"/>
      <c r="C74" s="722"/>
      <c r="D74" s="720"/>
      <c r="E74" s="720"/>
      <c r="F74" s="720"/>
      <c r="G74" s="720"/>
      <c r="H74" s="720"/>
      <c r="I74" s="720"/>
      <c r="J74" s="720"/>
      <c r="K74" s="720"/>
      <c r="L74" s="720"/>
      <c r="M74" s="720"/>
      <c r="N74" s="720"/>
      <c r="O74" s="720"/>
      <c r="P74" s="720"/>
      <c r="Q74" s="720"/>
      <c r="R74" s="720"/>
    </row>
    <row r="75" spans="1:18" ht="30" customHeight="1" x14ac:dyDescent="0.2">
      <c r="A75" s="721"/>
      <c r="B75" s="722"/>
      <c r="C75" s="722"/>
      <c r="D75" s="720"/>
      <c r="E75" s="720"/>
      <c r="F75" s="720"/>
      <c r="G75" s="720"/>
      <c r="H75" s="720"/>
      <c r="I75" s="720"/>
      <c r="J75" s="720"/>
      <c r="K75" s="720"/>
      <c r="L75" s="720"/>
      <c r="M75" s="720"/>
      <c r="N75" s="720"/>
      <c r="O75" s="720"/>
      <c r="P75" s="720"/>
      <c r="Q75" s="720"/>
      <c r="R75" s="720"/>
    </row>
    <row r="76" spans="1:18" ht="30" customHeight="1" x14ac:dyDescent="0.2">
      <c r="A76" s="721"/>
      <c r="B76" s="722"/>
      <c r="C76" s="722"/>
      <c r="D76" s="720"/>
      <c r="E76" s="720"/>
      <c r="F76" s="720"/>
      <c r="G76" s="720"/>
      <c r="H76" s="720"/>
      <c r="I76" s="720"/>
      <c r="J76" s="720"/>
      <c r="K76" s="720"/>
      <c r="L76" s="720"/>
      <c r="M76" s="720"/>
      <c r="N76" s="720"/>
      <c r="O76" s="720"/>
      <c r="P76" s="720"/>
      <c r="Q76" s="720"/>
      <c r="R76" s="720"/>
    </row>
    <row r="77" spans="1:18" ht="15" customHeight="1" x14ac:dyDescent="0.2">
      <c r="A77" s="721"/>
      <c r="B77" s="722"/>
      <c r="C77" s="722"/>
      <c r="D77" s="720"/>
      <c r="E77" s="720"/>
      <c r="F77" s="720"/>
      <c r="G77" s="720"/>
      <c r="H77" s="720"/>
      <c r="I77" s="720"/>
      <c r="J77" s="720"/>
      <c r="K77" s="720"/>
      <c r="L77" s="720"/>
      <c r="M77" s="720"/>
      <c r="N77" s="720"/>
      <c r="O77" s="720"/>
      <c r="P77" s="720"/>
      <c r="Q77" s="720"/>
      <c r="R77" s="720"/>
    </row>
    <row r="78" spans="1:18" ht="45" customHeight="1" x14ac:dyDescent="0.2">
      <c r="A78" s="721"/>
      <c r="B78" s="722"/>
      <c r="C78" s="722"/>
      <c r="D78" s="720"/>
      <c r="E78" s="720"/>
      <c r="F78" s="720"/>
      <c r="G78" s="720"/>
      <c r="H78" s="720"/>
      <c r="I78" s="720"/>
      <c r="J78" s="720"/>
      <c r="K78" s="720"/>
      <c r="L78" s="720"/>
      <c r="M78" s="720"/>
      <c r="N78" s="720"/>
      <c r="O78" s="720"/>
      <c r="P78" s="720"/>
      <c r="Q78" s="720"/>
      <c r="R78" s="720"/>
    </row>
    <row r="79" spans="1:18" ht="30" customHeight="1" x14ac:dyDescent="0.2">
      <c r="A79" s="721"/>
      <c r="B79" s="722"/>
      <c r="C79" s="722"/>
      <c r="D79" s="720"/>
      <c r="E79" s="720"/>
      <c r="F79" s="720"/>
      <c r="G79" s="720"/>
      <c r="H79" s="720"/>
      <c r="I79" s="720"/>
      <c r="J79" s="720"/>
      <c r="K79" s="720"/>
      <c r="L79" s="720"/>
      <c r="M79" s="720"/>
      <c r="N79" s="720"/>
      <c r="O79" s="720"/>
      <c r="P79" s="720"/>
      <c r="Q79" s="720"/>
      <c r="R79" s="720"/>
    </row>
    <row r="80" spans="1:18" ht="30" customHeight="1" x14ac:dyDescent="0.2">
      <c r="A80" s="721"/>
      <c r="B80" s="722"/>
      <c r="C80" s="722"/>
      <c r="D80" s="720"/>
      <c r="E80" s="720"/>
      <c r="F80" s="720"/>
      <c r="G80" s="720"/>
      <c r="H80" s="720"/>
      <c r="I80" s="720"/>
      <c r="J80" s="720"/>
      <c r="K80" s="720"/>
      <c r="L80" s="720"/>
      <c r="M80" s="720"/>
      <c r="N80" s="720"/>
      <c r="O80" s="720"/>
      <c r="P80" s="720"/>
      <c r="Q80" s="720"/>
      <c r="R80" s="720"/>
    </row>
    <row r="81" spans="1:18" ht="30" customHeight="1" x14ac:dyDescent="0.2">
      <c r="A81" s="721"/>
      <c r="B81" s="722"/>
      <c r="C81" s="722"/>
      <c r="D81" s="720"/>
      <c r="E81" s="720"/>
      <c r="F81" s="720"/>
      <c r="G81" s="720"/>
      <c r="H81" s="720"/>
      <c r="I81" s="720"/>
      <c r="J81" s="720"/>
      <c r="K81" s="720"/>
      <c r="L81" s="720"/>
      <c r="M81" s="720"/>
      <c r="N81" s="720"/>
      <c r="O81" s="720"/>
      <c r="P81" s="720"/>
      <c r="Q81" s="720"/>
      <c r="R81" s="720"/>
    </row>
    <row r="82" spans="1:18" ht="30" customHeight="1" x14ac:dyDescent="0.2">
      <c r="A82" s="721"/>
      <c r="B82" s="722"/>
      <c r="C82" s="722"/>
      <c r="D82" s="720"/>
      <c r="E82" s="720"/>
      <c r="F82" s="720"/>
      <c r="G82" s="720"/>
      <c r="H82" s="720"/>
      <c r="I82" s="720"/>
      <c r="J82" s="720"/>
      <c r="K82" s="720"/>
      <c r="L82" s="720"/>
      <c r="M82" s="720"/>
      <c r="N82" s="720"/>
      <c r="O82" s="720"/>
      <c r="P82" s="720"/>
      <c r="Q82" s="720"/>
      <c r="R82" s="720"/>
    </row>
    <row r="83" spans="1:18" ht="30" customHeight="1" x14ac:dyDescent="0.2">
      <c r="A83" s="721"/>
      <c r="B83" s="722"/>
      <c r="C83" s="722"/>
      <c r="D83" s="720"/>
      <c r="E83" s="720"/>
      <c r="F83" s="720"/>
      <c r="G83" s="720"/>
      <c r="H83" s="720"/>
      <c r="I83" s="720"/>
      <c r="J83" s="720"/>
      <c r="K83" s="720"/>
      <c r="L83" s="720"/>
      <c r="M83" s="720"/>
      <c r="N83" s="720"/>
      <c r="O83" s="720"/>
      <c r="P83" s="720"/>
      <c r="Q83" s="720"/>
      <c r="R83" s="720"/>
    </row>
    <row r="84" spans="1:18" ht="30" customHeight="1" x14ac:dyDescent="0.2">
      <c r="A84" s="721"/>
      <c r="B84" s="722"/>
      <c r="C84" s="722"/>
      <c r="D84" s="720"/>
      <c r="E84" s="720"/>
      <c r="F84" s="720"/>
      <c r="G84" s="720"/>
      <c r="H84" s="720"/>
      <c r="I84" s="720"/>
      <c r="J84" s="720"/>
      <c r="K84" s="720"/>
      <c r="L84" s="720"/>
      <c r="M84" s="720"/>
      <c r="N84" s="720"/>
      <c r="O84" s="720"/>
      <c r="P84" s="720"/>
      <c r="Q84" s="720"/>
      <c r="R84" s="720"/>
    </row>
    <row r="85" spans="1:18" ht="15" customHeight="1" x14ac:dyDescent="0.2">
      <c r="A85" s="721"/>
      <c r="B85" s="722"/>
      <c r="C85" s="722"/>
      <c r="D85" s="720"/>
      <c r="E85" s="720"/>
      <c r="F85" s="720"/>
      <c r="G85" s="720"/>
      <c r="H85" s="720"/>
      <c r="I85" s="720"/>
      <c r="J85" s="720"/>
      <c r="K85" s="720"/>
      <c r="L85" s="720"/>
      <c r="M85" s="720"/>
      <c r="N85" s="720"/>
      <c r="O85" s="720"/>
      <c r="P85" s="720"/>
      <c r="Q85" s="720"/>
      <c r="R85" s="720"/>
    </row>
    <row r="86" spans="1:18" ht="45" customHeight="1" x14ac:dyDescent="0.2">
      <c r="A86" s="721"/>
      <c r="B86" s="722"/>
      <c r="C86" s="722"/>
      <c r="D86" s="720"/>
      <c r="E86" s="720"/>
      <c r="F86" s="720"/>
      <c r="G86" s="720"/>
      <c r="H86" s="720"/>
      <c r="I86" s="720"/>
      <c r="J86" s="720"/>
      <c r="K86" s="720"/>
      <c r="L86" s="720"/>
      <c r="M86" s="720"/>
      <c r="N86" s="720"/>
      <c r="O86" s="720"/>
      <c r="P86" s="720"/>
      <c r="Q86" s="720"/>
      <c r="R86" s="720"/>
    </row>
    <row r="87" spans="1:18" ht="30" customHeight="1" x14ac:dyDescent="0.2">
      <c r="A87" s="721"/>
      <c r="B87" s="722"/>
      <c r="C87" s="722"/>
      <c r="D87" s="720"/>
      <c r="E87" s="720"/>
      <c r="F87" s="720"/>
      <c r="G87" s="720"/>
      <c r="H87" s="720"/>
      <c r="I87" s="720"/>
      <c r="J87" s="720"/>
      <c r="K87" s="720"/>
      <c r="L87" s="720"/>
      <c r="M87" s="720"/>
      <c r="N87" s="720"/>
      <c r="O87" s="720"/>
      <c r="P87" s="720"/>
      <c r="Q87" s="720"/>
      <c r="R87" s="720"/>
    </row>
    <row r="88" spans="1:18" ht="30" customHeight="1" x14ac:dyDescent="0.2">
      <c r="A88" s="721"/>
      <c r="B88" s="722"/>
      <c r="C88" s="722"/>
      <c r="D88" s="720"/>
      <c r="E88" s="720"/>
      <c r="F88" s="720"/>
      <c r="G88" s="720"/>
      <c r="H88" s="720"/>
      <c r="I88" s="720"/>
      <c r="J88" s="720"/>
      <c r="K88" s="720"/>
      <c r="L88" s="720"/>
      <c r="M88" s="720"/>
      <c r="N88" s="720"/>
      <c r="O88" s="720"/>
      <c r="P88" s="720"/>
      <c r="Q88" s="720"/>
      <c r="R88" s="720"/>
    </row>
    <row r="89" spans="1:18" ht="30" customHeight="1" x14ac:dyDescent="0.2">
      <c r="A89" s="721"/>
      <c r="B89" s="722"/>
      <c r="C89" s="722"/>
      <c r="D89" s="720"/>
      <c r="E89" s="720"/>
      <c r="F89" s="720"/>
      <c r="G89" s="720"/>
      <c r="H89" s="720"/>
      <c r="I89" s="720"/>
      <c r="J89" s="720"/>
      <c r="K89" s="720"/>
      <c r="L89" s="720"/>
      <c r="M89" s="720"/>
      <c r="N89" s="720"/>
      <c r="O89" s="720"/>
      <c r="P89" s="720"/>
      <c r="Q89" s="720"/>
      <c r="R89" s="720"/>
    </row>
    <row r="90" spans="1:18" ht="30" customHeight="1" x14ac:dyDescent="0.2">
      <c r="A90" s="721"/>
      <c r="B90" s="722"/>
      <c r="C90" s="722"/>
      <c r="D90" s="720"/>
      <c r="E90" s="720"/>
      <c r="F90" s="720"/>
      <c r="G90" s="720"/>
      <c r="H90" s="720"/>
      <c r="I90" s="720"/>
      <c r="J90" s="720"/>
      <c r="K90" s="720"/>
      <c r="L90" s="720"/>
      <c r="M90" s="720"/>
      <c r="N90" s="720"/>
      <c r="O90" s="720"/>
      <c r="P90" s="720"/>
      <c r="Q90" s="720"/>
      <c r="R90" s="720"/>
    </row>
    <row r="91" spans="1:18" ht="30" customHeight="1" x14ac:dyDescent="0.2">
      <c r="A91" s="721"/>
      <c r="B91" s="722"/>
      <c r="C91" s="722"/>
      <c r="D91" s="720"/>
      <c r="E91" s="720"/>
      <c r="F91" s="720"/>
      <c r="G91" s="720"/>
      <c r="H91" s="720"/>
      <c r="I91" s="720"/>
      <c r="J91" s="720"/>
      <c r="K91" s="720"/>
      <c r="L91" s="720"/>
      <c r="M91" s="720"/>
      <c r="N91" s="720"/>
      <c r="O91" s="720"/>
      <c r="P91" s="720"/>
      <c r="Q91" s="720"/>
      <c r="R91" s="720"/>
    </row>
    <row r="92" spans="1:18" ht="30" customHeight="1" x14ac:dyDescent="0.2">
      <c r="A92" s="721"/>
      <c r="B92" s="722"/>
      <c r="C92" s="722"/>
      <c r="D92" s="720"/>
      <c r="E92" s="720"/>
      <c r="F92" s="720"/>
      <c r="G92" s="720"/>
      <c r="H92" s="720"/>
      <c r="I92" s="720"/>
      <c r="J92" s="720"/>
      <c r="K92" s="720"/>
      <c r="L92" s="720"/>
      <c r="M92" s="720"/>
      <c r="N92" s="720"/>
      <c r="O92" s="720"/>
      <c r="P92" s="720"/>
      <c r="Q92" s="720"/>
      <c r="R92" s="720"/>
    </row>
    <row r="93" spans="1:18" ht="15" customHeight="1" x14ac:dyDescent="0.2">
      <c r="A93" s="721"/>
      <c r="B93" s="722"/>
      <c r="C93" s="722"/>
      <c r="D93" s="720"/>
      <c r="E93" s="720"/>
      <c r="F93" s="720"/>
      <c r="G93" s="720"/>
      <c r="H93" s="720"/>
      <c r="I93" s="720"/>
      <c r="J93" s="720"/>
      <c r="K93" s="720"/>
      <c r="L93" s="720"/>
      <c r="M93" s="720"/>
      <c r="N93" s="720"/>
      <c r="O93" s="720"/>
      <c r="P93" s="720"/>
      <c r="Q93" s="720"/>
      <c r="R93" s="720"/>
    </row>
    <row r="94" spans="1:18" ht="45" customHeight="1" x14ac:dyDescent="0.2">
      <c r="A94" s="721"/>
      <c r="B94" s="722"/>
      <c r="C94" s="722"/>
      <c r="D94" s="720"/>
      <c r="E94" s="720"/>
      <c r="F94" s="720"/>
      <c r="G94" s="720"/>
      <c r="H94" s="720"/>
      <c r="I94" s="720"/>
      <c r="J94" s="720"/>
      <c r="K94" s="720"/>
      <c r="L94" s="720"/>
      <c r="M94" s="720"/>
      <c r="N94" s="720"/>
      <c r="O94" s="720"/>
      <c r="P94" s="720"/>
      <c r="Q94" s="720"/>
      <c r="R94" s="720"/>
    </row>
    <row r="95" spans="1:18" ht="30" customHeight="1" x14ac:dyDescent="0.2">
      <c r="A95" s="721"/>
      <c r="B95" s="722"/>
      <c r="C95" s="722"/>
      <c r="D95" s="720"/>
      <c r="E95" s="720"/>
      <c r="F95" s="720"/>
      <c r="G95" s="720"/>
      <c r="H95" s="720"/>
      <c r="I95" s="720"/>
      <c r="J95" s="720"/>
      <c r="K95" s="720"/>
      <c r="L95" s="720"/>
      <c r="M95" s="720"/>
      <c r="N95" s="720"/>
      <c r="O95" s="720"/>
      <c r="P95" s="720"/>
      <c r="Q95" s="720"/>
      <c r="R95" s="720"/>
    </row>
    <row r="96" spans="1:18" ht="30" customHeight="1" x14ac:dyDescent="0.2">
      <c r="A96" s="721"/>
      <c r="B96" s="722"/>
      <c r="C96" s="722"/>
      <c r="D96" s="720"/>
      <c r="E96" s="720"/>
      <c r="F96" s="720"/>
      <c r="G96" s="720"/>
      <c r="H96" s="720"/>
      <c r="I96" s="720"/>
      <c r="J96" s="720"/>
      <c r="K96" s="720"/>
      <c r="L96" s="720"/>
      <c r="M96" s="720"/>
      <c r="N96" s="720"/>
      <c r="O96" s="720"/>
      <c r="P96" s="720"/>
      <c r="Q96" s="720"/>
      <c r="R96" s="720"/>
    </row>
    <row r="97" spans="1:18" ht="30" customHeight="1" x14ac:dyDescent="0.2">
      <c r="A97" s="721"/>
      <c r="B97" s="722"/>
      <c r="C97" s="722"/>
      <c r="D97" s="720"/>
      <c r="E97" s="720"/>
      <c r="F97" s="720"/>
      <c r="G97" s="720"/>
      <c r="H97" s="720"/>
      <c r="I97" s="720"/>
      <c r="J97" s="720"/>
      <c r="K97" s="720"/>
      <c r="L97" s="720"/>
      <c r="M97" s="720"/>
      <c r="N97" s="720"/>
      <c r="O97" s="720"/>
      <c r="P97" s="720"/>
      <c r="Q97" s="720"/>
      <c r="R97" s="720"/>
    </row>
    <row r="98" spans="1:18" ht="30" customHeight="1" x14ac:dyDescent="0.2">
      <c r="A98" s="721"/>
      <c r="B98" s="722"/>
      <c r="C98" s="722"/>
      <c r="D98" s="720"/>
      <c r="E98" s="720"/>
      <c r="F98" s="720"/>
      <c r="G98" s="720"/>
      <c r="H98" s="720"/>
      <c r="I98" s="720"/>
      <c r="J98" s="720"/>
      <c r="K98" s="720"/>
      <c r="L98" s="720"/>
      <c r="M98" s="720"/>
      <c r="N98" s="720"/>
      <c r="O98" s="720"/>
      <c r="P98" s="720"/>
      <c r="Q98" s="720"/>
      <c r="R98" s="720"/>
    </row>
    <row r="99" spans="1:18" ht="30" customHeight="1" x14ac:dyDescent="0.2">
      <c r="A99" s="721"/>
      <c r="B99" s="722"/>
      <c r="C99" s="722"/>
      <c r="D99" s="720"/>
      <c r="E99" s="720"/>
      <c r="F99" s="720"/>
      <c r="G99" s="720"/>
      <c r="H99" s="720"/>
      <c r="I99" s="720"/>
      <c r="J99" s="720"/>
      <c r="K99" s="720"/>
      <c r="L99" s="720"/>
      <c r="M99" s="720"/>
      <c r="N99" s="720"/>
      <c r="O99" s="720"/>
      <c r="P99" s="720"/>
      <c r="Q99" s="720"/>
      <c r="R99" s="720"/>
    </row>
    <row r="100" spans="1:18" ht="30" customHeight="1" x14ac:dyDescent="0.2">
      <c r="A100" s="721"/>
      <c r="B100" s="722"/>
      <c r="C100" s="722"/>
      <c r="D100" s="720"/>
      <c r="E100" s="720"/>
      <c r="F100" s="720"/>
      <c r="G100" s="720"/>
      <c r="H100" s="720"/>
      <c r="I100" s="720"/>
      <c r="J100" s="720"/>
      <c r="K100" s="720"/>
      <c r="L100" s="720"/>
      <c r="M100" s="720"/>
      <c r="N100" s="720"/>
      <c r="O100" s="720"/>
      <c r="P100" s="720"/>
      <c r="Q100" s="720"/>
      <c r="R100" s="720"/>
    </row>
    <row r="101" spans="1:18" ht="15" customHeight="1" x14ac:dyDescent="0.2">
      <c r="A101" s="721"/>
      <c r="B101" s="722"/>
      <c r="C101" s="722"/>
      <c r="D101" s="720"/>
      <c r="E101" s="720"/>
      <c r="F101" s="720"/>
      <c r="G101" s="720"/>
      <c r="H101" s="720"/>
      <c r="I101" s="720"/>
      <c r="J101" s="720"/>
      <c r="K101" s="720"/>
      <c r="L101" s="720"/>
      <c r="M101" s="720"/>
      <c r="N101" s="720"/>
      <c r="O101" s="720"/>
      <c r="P101" s="720"/>
      <c r="Q101" s="720"/>
      <c r="R101" s="720"/>
    </row>
    <row r="102" spans="1:18" ht="45" customHeight="1" x14ac:dyDescent="0.2">
      <c r="A102" s="721"/>
      <c r="B102" s="722"/>
      <c r="C102" s="722"/>
      <c r="D102" s="720"/>
      <c r="E102" s="720"/>
      <c r="F102" s="720"/>
      <c r="G102" s="720"/>
      <c r="H102" s="720"/>
      <c r="I102" s="720"/>
      <c r="J102" s="720"/>
      <c r="K102" s="720"/>
      <c r="L102" s="720"/>
      <c r="M102" s="720"/>
      <c r="N102" s="720"/>
      <c r="O102" s="720"/>
      <c r="P102" s="720"/>
      <c r="Q102" s="720"/>
      <c r="R102" s="720"/>
    </row>
    <row r="103" spans="1:18" ht="30" customHeight="1" x14ac:dyDescent="0.2">
      <c r="A103" s="721"/>
      <c r="B103" s="722"/>
      <c r="C103" s="722"/>
      <c r="D103" s="720"/>
      <c r="E103" s="720"/>
      <c r="F103" s="720"/>
      <c r="G103" s="720"/>
      <c r="H103" s="720"/>
      <c r="I103" s="720"/>
      <c r="J103" s="720"/>
      <c r="K103" s="720"/>
      <c r="L103" s="720"/>
      <c r="M103" s="720"/>
      <c r="N103" s="720"/>
      <c r="O103" s="720"/>
      <c r="P103" s="720"/>
      <c r="Q103" s="720"/>
      <c r="R103" s="720"/>
    </row>
    <row r="104" spans="1:18" ht="30" customHeight="1" x14ac:dyDescent="0.2">
      <c r="A104" s="721"/>
      <c r="B104" s="722"/>
      <c r="C104" s="722"/>
      <c r="D104" s="720"/>
      <c r="E104" s="720"/>
      <c r="F104" s="720"/>
      <c r="G104" s="720"/>
      <c r="H104" s="720"/>
      <c r="I104" s="720"/>
      <c r="J104" s="720"/>
      <c r="K104" s="720"/>
      <c r="L104" s="720"/>
      <c r="M104" s="720"/>
      <c r="N104" s="720"/>
      <c r="O104" s="720"/>
      <c r="P104" s="720"/>
      <c r="Q104" s="720"/>
      <c r="R104" s="720"/>
    </row>
    <row r="105" spans="1:18" ht="30" customHeight="1" x14ac:dyDescent="0.2">
      <c r="A105" s="721"/>
      <c r="B105" s="722"/>
      <c r="C105" s="722"/>
      <c r="D105" s="720"/>
      <c r="E105" s="720"/>
      <c r="F105" s="720"/>
      <c r="G105" s="720"/>
      <c r="H105" s="720"/>
      <c r="I105" s="720"/>
      <c r="J105" s="720"/>
      <c r="K105" s="720"/>
      <c r="L105" s="720"/>
      <c r="M105" s="720"/>
      <c r="N105" s="720"/>
      <c r="O105" s="720"/>
      <c r="P105" s="720"/>
      <c r="Q105" s="720"/>
      <c r="R105" s="720"/>
    </row>
    <row r="106" spans="1:18" ht="30" customHeight="1" x14ac:dyDescent="0.2">
      <c r="A106" s="721"/>
      <c r="B106" s="722"/>
      <c r="C106" s="722"/>
      <c r="D106" s="720"/>
      <c r="E106" s="720"/>
      <c r="F106" s="720"/>
      <c r="G106" s="720"/>
      <c r="H106" s="720"/>
      <c r="I106" s="720"/>
      <c r="J106" s="720"/>
      <c r="K106" s="720"/>
      <c r="L106" s="720"/>
      <c r="M106" s="720"/>
      <c r="N106" s="720"/>
      <c r="O106" s="720"/>
      <c r="P106" s="720"/>
      <c r="Q106" s="720"/>
      <c r="R106" s="720"/>
    </row>
    <row r="107" spans="1:18" ht="30" customHeight="1" x14ac:dyDescent="0.2">
      <c r="A107" s="721"/>
      <c r="B107" s="722"/>
      <c r="C107" s="722"/>
      <c r="D107" s="720"/>
      <c r="E107" s="720"/>
      <c r="F107" s="720"/>
      <c r="G107" s="720"/>
      <c r="H107" s="720"/>
      <c r="I107" s="720"/>
      <c r="J107" s="720"/>
      <c r="K107" s="720"/>
      <c r="L107" s="720"/>
      <c r="M107" s="720"/>
      <c r="N107" s="720"/>
      <c r="O107" s="720"/>
      <c r="P107" s="720"/>
      <c r="Q107" s="720"/>
      <c r="R107" s="720"/>
    </row>
    <row r="108" spans="1:18" ht="30" customHeight="1" x14ac:dyDescent="0.2">
      <c r="A108" s="721"/>
      <c r="B108" s="722"/>
      <c r="C108" s="722"/>
      <c r="D108" s="720"/>
      <c r="E108" s="720"/>
      <c r="F108" s="720"/>
      <c r="G108" s="720"/>
      <c r="H108" s="720"/>
      <c r="I108" s="720"/>
      <c r="J108" s="720"/>
      <c r="K108" s="720"/>
      <c r="L108" s="720"/>
      <c r="M108" s="720"/>
      <c r="N108" s="720"/>
      <c r="O108" s="720"/>
      <c r="P108" s="720"/>
      <c r="Q108" s="720"/>
      <c r="R108" s="720"/>
    </row>
    <row r="109" spans="1:18" ht="15" customHeight="1" x14ac:dyDescent="0.2">
      <c r="A109" s="721"/>
      <c r="B109" s="722"/>
      <c r="C109" s="722"/>
      <c r="D109" s="720"/>
      <c r="E109" s="720"/>
      <c r="F109" s="720"/>
      <c r="G109" s="720"/>
      <c r="H109" s="720"/>
      <c r="I109" s="720"/>
      <c r="J109" s="720"/>
      <c r="K109" s="720"/>
      <c r="L109" s="720"/>
      <c r="M109" s="720"/>
      <c r="N109" s="720"/>
      <c r="O109" s="720"/>
      <c r="P109" s="720"/>
      <c r="Q109" s="720"/>
      <c r="R109" s="720"/>
    </row>
    <row r="110" spans="1:18" ht="45" customHeight="1" x14ac:dyDescent="0.2">
      <c r="A110" s="721"/>
      <c r="B110" s="722"/>
      <c r="C110" s="722"/>
      <c r="D110" s="720"/>
      <c r="E110" s="720"/>
      <c r="F110" s="720"/>
      <c r="G110" s="720"/>
      <c r="H110" s="720"/>
      <c r="I110" s="720"/>
      <c r="J110" s="720"/>
      <c r="K110" s="720"/>
      <c r="L110" s="720"/>
      <c r="M110" s="720"/>
      <c r="N110" s="720"/>
      <c r="O110" s="720"/>
      <c r="P110" s="720"/>
      <c r="Q110" s="720"/>
      <c r="R110" s="720"/>
    </row>
    <row r="111" spans="1:18" ht="30" customHeight="1" x14ac:dyDescent="0.2">
      <c r="A111" s="721"/>
      <c r="B111" s="722"/>
      <c r="C111" s="722"/>
      <c r="D111" s="720"/>
      <c r="E111" s="720"/>
      <c r="F111" s="720"/>
      <c r="G111" s="720"/>
      <c r="H111" s="720"/>
      <c r="I111" s="720"/>
      <c r="J111" s="720"/>
      <c r="K111" s="720"/>
      <c r="L111" s="720"/>
      <c r="M111" s="720"/>
      <c r="N111" s="720"/>
      <c r="O111" s="720"/>
      <c r="P111" s="720"/>
      <c r="Q111" s="720"/>
      <c r="R111" s="720"/>
    </row>
    <row r="112" spans="1:18" ht="30" customHeight="1" x14ac:dyDescent="0.2">
      <c r="A112" s="721"/>
      <c r="B112" s="722"/>
      <c r="C112" s="722"/>
      <c r="D112" s="720"/>
      <c r="E112" s="720"/>
      <c r="F112" s="720"/>
      <c r="G112" s="720"/>
      <c r="H112" s="720"/>
      <c r="I112" s="720"/>
      <c r="J112" s="720"/>
      <c r="K112" s="720"/>
      <c r="L112" s="720"/>
      <c r="M112" s="720"/>
      <c r="N112" s="720"/>
      <c r="O112" s="720"/>
      <c r="P112" s="720"/>
      <c r="Q112" s="720"/>
      <c r="R112" s="720"/>
    </row>
    <row r="113" spans="1:18" ht="30" customHeight="1" x14ac:dyDescent="0.2">
      <c r="A113" s="721"/>
      <c r="B113" s="722"/>
      <c r="C113" s="722"/>
      <c r="D113" s="720"/>
      <c r="E113" s="720"/>
      <c r="F113" s="720"/>
      <c r="G113" s="720"/>
      <c r="H113" s="720"/>
      <c r="I113" s="720"/>
      <c r="J113" s="720"/>
      <c r="K113" s="720"/>
      <c r="L113" s="720"/>
      <c r="M113" s="720"/>
      <c r="N113" s="720"/>
      <c r="O113" s="720"/>
      <c r="P113" s="720"/>
      <c r="Q113" s="720"/>
      <c r="R113" s="720"/>
    </row>
    <row r="114" spans="1:18" ht="30" customHeight="1" x14ac:dyDescent="0.2">
      <c r="A114" s="721"/>
      <c r="B114" s="722"/>
      <c r="C114" s="722"/>
      <c r="D114" s="720"/>
      <c r="E114" s="720"/>
      <c r="F114" s="720"/>
      <c r="G114" s="720"/>
      <c r="H114" s="720"/>
      <c r="I114" s="720"/>
      <c r="J114" s="720"/>
      <c r="K114" s="720"/>
      <c r="L114" s="720"/>
      <c r="M114" s="720"/>
      <c r="N114" s="720"/>
      <c r="O114" s="720"/>
      <c r="P114" s="720"/>
      <c r="Q114" s="720"/>
      <c r="R114" s="720"/>
    </row>
    <row r="115" spans="1:18" ht="30" customHeight="1" x14ac:dyDescent="0.2">
      <c r="A115" s="721"/>
      <c r="B115" s="722"/>
      <c r="C115" s="722"/>
      <c r="D115" s="720"/>
      <c r="E115" s="720"/>
      <c r="F115" s="720"/>
      <c r="G115" s="720"/>
      <c r="H115" s="720"/>
      <c r="I115" s="720"/>
      <c r="J115" s="720"/>
      <c r="K115" s="720"/>
      <c r="L115" s="720"/>
      <c r="M115" s="720"/>
      <c r="N115" s="720"/>
      <c r="O115" s="720"/>
      <c r="P115" s="720"/>
      <c r="Q115" s="720"/>
      <c r="R115" s="720"/>
    </row>
    <row r="116" spans="1:18" ht="30" customHeight="1" x14ac:dyDescent="0.2">
      <c r="A116" s="721"/>
      <c r="B116" s="722"/>
      <c r="C116" s="722"/>
      <c r="D116" s="720"/>
      <c r="E116" s="720"/>
      <c r="F116" s="720"/>
      <c r="G116" s="720"/>
      <c r="H116" s="720"/>
      <c r="I116" s="720"/>
      <c r="J116" s="720"/>
      <c r="K116" s="720"/>
      <c r="L116" s="720"/>
      <c r="M116" s="720"/>
      <c r="N116" s="720"/>
      <c r="O116" s="720"/>
      <c r="P116" s="720"/>
      <c r="Q116" s="720"/>
      <c r="R116" s="720"/>
    </row>
    <row r="117" spans="1:18" ht="15" customHeight="1" x14ac:dyDescent="0.2">
      <c r="A117" s="721"/>
      <c r="B117" s="722"/>
      <c r="C117" s="722"/>
      <c r="D117" s="720"/>
      <c r="E117" s="720"/>
      <c r="F117" s="720"/>
      <c r="G117" s="720"/>
      <c r="H117" s="720"/>
      <c r="I117" s="720"/>
      <c r="J117" s="720"/>
      <c r="K117" s="720"/>
      <c r="L117" s="720"/>
      <c r="M117" s="720"/>
      <c r="N117" s="720"/>
      <c r="O117" s="720"/>
      <c r="P117" s="720"/>
      <c r="Q117" s="720"/>
      <c r="R117" s="720"/>
    </row>
    <row r="118" spans="1:18" ht="45" customHeight="1" x14ac:dyDescent="0.2">
      <c r="A118" s="721"/>
      <c r="B118" s="722"/>
      <c r="C118" s="722"/>
      <c r="D118" s="720"/>
      <c r="E118" s="720"/>
      <c r="F118" s="720"/>
      <c r="G118" s="720"/>
      <c r="H118" s="720"/>
      <c r="I118" s="720"/>
      <c r="J118" s="720"/>
      <c r="K118" s="720"/>
      <c r="L118" s="720"/>
      <c r="M118" s="720"/>
      <c r="N118" s="720"/>
      <c r="O118" s="720"/>
      <c r="P118" s="720"/>
      <c r="Q118" s="720"/>
      <c r="R118" s="720"/>
    </row>
    <row r="119" spans="1:18" ht="30" customHeight="1" x14ac:dyDescent="0.2">
      <c r="A119" s="721"/>
      <c r="B119" s="722"/>
      <c r="C119" s="722"/>
      <c r="D119" s="720"/>
      <c r="E119" s="720"/>
      <c r="F119" s="720"/>
      <c r="G119" s="720"/>
      <c r="H119" s="720"/>
      <c r="I119" s="720"/>
      <c r="J119" s="720"/>
      <c r="K119" s="720"/>
      <c r="L119" s="720"/>
      <c r="M119" s="720"/>
      <c r="N119" s="720"/>
      <c r="O119" s="720"/>
      <c r="P119" s="720"/>
      <c r="Q119" s="720"/>
      <c r="R119" s="720"/>
    </row>
    <row r="120" spans="1:18" ht="30" customHeight="1" x14ac:dyDescent="0.2">
      <c r="A120" s="721"/>
      <c r="B120" s="722"/>
      <c r="C120" s="722"/>
      <c r="D120" s="720"/>
      <c r="E120" s="720"/>
      <c r="F120" s="720"/>
      <c r="G120" s="720"/>
      <c r="H120" s="720"/>
      <c r="I120" s="720"/>
      <c r="J120" s="720"/>
      <c r="K120" s="720"/>
      <c r="L120" s="720"/>
      <c r="M120" s="720"/>
      <c r="N120" s="720"/>
      <c r="O120" s="720"/>
      <c r="P120" s="720"/>
      <c r="Q120" s="720"/>
      <c r="R120" s="720"/>
    </row>
    <row r="121" spans="1:18" ht="30" customHeight="1" x14ac:dyDescent="0.2">
      <c r="A121" s="721"/>
      <c r="B121" s="722"/>
      <c r="C121" s="722"/>
      <c r="D121" s="720"/>
      <c r="E121" s="720"/>
      <c r="F121" s="720"/>
      <c r="G121" s="720"/>
      <c r="H121" s="720"/>
      <c r="I121" s="720"/>
      <c r="J121" s="720"/>
      <c r="K121" s="720"/>
      <c r="L121" s="720"/>
      <c r="M121" s="720"/>
      <c r="N121" s="720"/>
      <c r="O121" s="720"/>
      <c r="P121" s="720"/>
      <c r="Q121" s="720"/>
      <c r="R121" s="720"/>
    </row>
    <row r="122" spans="1:18" ht="30" customHeight="1" x14ac:dyDescent="0.2">
      <c r="A122" s="721"/>
      <c r="B122" s="722"/>
      <c r="C122" s="722"/>
      <c r="D122" s="720"/>
      <c r="E122" s="720"/>
      <c r="F122" s="720"/>
      <c r="G122" s="720"/>
      <c r="H122" s="720"/>
      <c r="I122" s="720"/>
      <c r="J122" s="720"/>
      <c r="K122" s="720"/>
      <c r="L122" s="720"/>
      <c r="M122" s="720"/>
      <c r="N122" s="720"/>
      <c r="O122" s="720"/>
      <c r="P122" s="720"/>
      <c r="Q122" s="720"/>
      <c r="R122" s="720"/>
    </row>
    <row r="123" spans="1:18" ht="30" customHeight="1" x14ac:dyDescent="0.2">
      <c r="A123" s="721"/>
      <c r="B123" s="722"/>
      <c r="C123" s="722"/>
      <c r="D123" s="720"/>
      <c r="E123" s="720"/>
      <c r="F123" s="720"/>
      <c r="G123" s="720"/>
      <c r="H123" s="720"/>
      <c r="I123" s="720"/>
      <c r="J123" s="720"/>
      <c r="K123" s="720"/>
      <c r="L123" s="720"/>
      <c r="M123" s="720"/>
      <c r="N123" s="720"/>
      <c r="O123" s="720"/>
      <c r="P123" s="720"/>
      <c r="Q123" s="720"/>
      <c r="R123" s="720"/>
    </row>
    <row r="124" spans="1:18" ht="30" customHeight="1" x14ac:dyDescent="0.2">
      <c r="A124" s="721"/>
      <c r="B124" s="722"/>
      <c r="C124" s="722"/>
      <c r="D124" s="720"/>
      <c r="E124" s="720"/>
      <c r="F124" s="720"/>
      <c r="G124" s="720"/>
      <c r="H124" s="720"/>
      <c r="I124" s="720"/>
      <c r="J124" s="720"/>
      <c r="K124" s="720"/>
      <c r="L124" s="720"/>
      <c r="M124" s="720"/>
      <c r="N124" s="720"/>
      <c r="O124" s="720"/>
      <c r="P124" s="720"/>
      <c r="Q124" s="720"/>
      <c r="R124" s="720"/>
    </row>
    <row r="125" spans="1:18" ht="15" customHeight="1" x14ac:dyDescent="0.2">
      <c r="A125" s="721"/>
      <c r="B125" s="722"/>
      <c r="C125" s="722"/>
      <c r="D125" s="720"/>
      <c r="E125" s="720"/>
      <c r="F125" s="720"/>
      <c r="G125" s="720"/>
      <c r="H125" s="720"/>
      <c r="I125" s="720"/>
      <c r="J125" s="720"/>
      <c r="K125" s="720"/>
      <c r="L125" s="720"/>
      <c r="M125" s="720"/>
      <c r="N125" s="720"/>
      <c r="O125" s="720"/>
      <c r="P125" s="720"/>
      <c r="Q125" s="720"/>
      <c r="R125" s="720"/>
    </row>
    <row r="126" spans="1:18" ht="45" customHeight="1" x14ac:dyDescent="0.2">
      <c r="A126" s="721"/>
      <c r="B126" s="722"/>
      <c r="C126" s="722"/>
      <c r="D126" s="720"/>
      <c r="E126" s="720"/>
      <c r="F126" s="720"/>
      <c r="G126" s="720"/>
      <c r="H126" s="720"/>
      <c r="I126" s="720"/>
      <c r="J126" s="720"/>
      <c r="K126" s="720"/>
      <c r="L126" s="720"/>
      <c r="M126" s="720"/>
      <c r="N126" s="720"/>
      <c r="O126" s="720"/>
      <c r="P126" s="720"/>
      <c r="Q126" s="720"/>
      <c r="R126" s="720"/>
    </row>
    <row r="127" spans="1:18" ht="30" customHeight="1" x14ac:dyDescent="0.2">
      <c r="A127" s="721"/>
      <c r="B127" s="722"/>
      <c r="C127" s="722"/>
      <c r="D127" s="720"/>
      <c r="E127" s="720"/>
      <c r="F127" s="720"/>
      <c r="G127" s="720"/>
      <c r="H127" s="720"/>
      <c r="I127" s="720"/>
      <c r="J127" s="720"/>
      <c r="K127" s="720"/>
      <c r="L127" s="720"/>
      <c r="M127" s="720"/>
      <c r="N127" s="720"/>
      <c r="O127" s="720"/>
      <c r="P127" s="720"/>
      <c r="Q127" s="720"/>
      <c r="R127" s="720"/>
    </row>
    <row r="128" spans="1:18" ht="30" customHeight="1" x14ac:dyDescent="0.2">
      <c r="A128" s="721"/>
      <c r="B128" s="722"/>
      <c r="C128" s="722"/>
      <c r="D128" s="720"/>
      <c r="E128" s="720"/>
      <c r="F128" s="720"/>
      <c r="G128" s="720"/>
      <c r="H128" s="720"/>
      <c r="I128" s="720"/>
      <c r="J128" s="720"/>
      <c r="K128" s="720"/>
      <c r="L128" s="720"/>
      <c r="M128" s="720"/>
      <c r="N128" s="720"/>
      <c r="O128" s="720"/>
      <c r="P128" s="720"/>
      <c r="Q128" s="720"/>
      <c r="R128" s="720"/>
    </row>
    <row r="129" spans="1:18" ht="30" customHeight="1" x14ac:dyDescent="0.2">
      <c r="A129" s="721"/>
      <c r="B129" s="722"/>
      <c r="C129" s="722"/>
      <c r="D129" s="720"/>
      <c r="E129" s="720"/>
      <c r="F129" s="720"/>
      <c r="G129" s="720"/>
      <c r="H129" s="720"/>
      <c r="I129" s="720"/>
      <c r="J129" s="720"/>
      <c r="K129" s="720"/>
      <c r="L129" s="720"/>
      <c r="M129" s="720"/>
      <c r="N129" s="720"/>
      <c r="O129" s="720"/>
      <c r="P129" s="720"/>
      <c r="Q129" s="720"/>
      <c r="R129" s="720"/>
    </row>
    <row r="130" spans="1:18" ht="30" customHeight="1" x14ac:dyDescent="0.2">
      <c r="A130" s="721"/>
      <c r="B130" s="722"/>
      <c r="C130" s="722"/>
      <c r="D130" s="720"/>
      <c r="E130" s="720"/>
      <c r="F130" s="720"/>
      <c r="G130" s="720"/>
      <c r="H130" s="720"/>
      <c r="I130" s="720"/>
      <c r="J130" s="720"/>
      <c r="K130" s="720"/>
      <c r="L130" s="720"/>
      <c r="M130" s="720"/>
      <c r="N130" s="720"/>
      <c r="O130" s="720"/>
      <c r="P130" s="720"/>
      <c r="Q130" s="720"/>
      <c r="R130" s="720"/>
    </row>
    <row r="131" spans="1:18" ht="30" customHeight="1" x14ac:dyDescent="0.2">
      <c r="A131" s="721"/>
      <c r="B131" s="722"/>
      <c r="C131" s="722"/>
      <c r="D131" s="720"/>
      <c r="E131" s="720"/>
      <c r="F131" s="720"/>
      <c r="G131" s="720"/>
      <c r="H131" s="720"/>
      <c r="I131" s="720"/>
      <c r="J131" s="720"/>
      <c r="K131" s="720"/>
      <c r="L131" s="720"/>
      <c r="M131" s="720"/>
      <c r="N131" s="720"/>
      <c r="O131" s="720"/>
      <c r="P131" s="720"/>
      <c r="Q131" s="720"/>
      <c r="R131" s="720"/>
    </row>
    <row r="132" spans="1:18" ht="30" customHeight="1" x14ac:dyDescent="0.2">
      <c r="A132" s="721"/>
      <c r="B132" s="722"/>
      <c r="C132" s="722"/>
      <c r="D132" s="720"/>
      <c r="E132" s="720"/>
      <c r="F132" s="720"/>
      <c r="G132" s="720"/>
      <c r="H132" s="720"/>
      <c r="I132" s="720"/>
      <c r="J132" s="720"/>
      <c r="K132" s="720"/>
      <c r="L132" s="720"/>
      <c r="M132" s="720"/>
      <c r="N132" s="720"/>
      <c r="O132" s="720"/>
      <c r="P132" s="720"/>
      <c r="Q132" s="720"/>
      <c r="R132" s="720"/>
    </row>
    <row r="133" spans="1:18" ht="15" customHeight="1" x14ac:dyDescent="0.2">
      <c r="A133" s="721"/>
      <c r="B133" s="722"/>
      <c r="C133" s="722"/>
      <c r="D133" s="720"/>
      <c r="E133" s="720"/>
      <c r="F133" s="720"/>
      <c r="G133" s="720"/>
      <c r="H133" s="720"/>
      <c r="I133" s="720"/>
      <c r="J133" s="720"/>
      <c r="K133" s="720"/>
      <c r="L133" s="720"/>
      <c r="M133" s="720"/>
      <c r="N133" s="720"/>
      <c r="O133" s="720"/>
      <c r="P133" s="720"/>
      <c r="Q133" s="720"/>
      <c r="R133" s="720"/>
    </row>
    <row r="134" spans="1:18" ht="45" customHeight="1" x14ac:dyDescent="0.2">
      <c r="A134" s="721"/>
      <c r="B134" s="722"/>
      <c r="C134" s="722"/>
      <c r="D134" s="720"/>
      <c r="E134" s="720"/>
      <c r="F134" s="720"/>
      <c r="G134" s="720"/>
      <c r="H134" s="720"/>
      <c r="I134" s="720"/>
      <c r="J134" s="720"/>
      <c r="K134" s="720"/>
      <c r="L134" s="720"/>
      <c r="M134" s="720"/>
      <c r="N134" s="720"/>
      <c r="O134" s="720"/>
      <c r="P134" s="720"/>
      <c r="Q134" s="720"/>
      <c r="R134" s="720"/>
    </row>
    <row r="135" spans="1:18" ht="30" customHeight="1" x14ac:dyDescent="0.2">
      <c r="A135" s="721"/>
      <c r="B135" s="722"/>
      <c r="C135" s="722"/>
      <c r="D135" s="720"/>
      <c r="E135" s="720"/>
      <c r="F135" s="720"/>
      <c r="G135" s="720"/>
      <c r="H135" s="720"/>
      <c r="I135" s="720"/>
      <c r="J135" s="720"/>
      <c r="K135" s="720"/>
      <c r="L135" s="720"/>
      <c r="M135" s="720"/>
      <c r="N135" s="720"/>
      <c r="O135" s="720"/>
      <c r="P135" s="720"/>
      <c r="Q135" s="720"/>
      <c r="R135" s="720"/>
    </row>
    <row r="136" spans="1:18" ht="30" customHeight="1" x14ac:dyDescent="0.2">
      <c r="A136" s="721"/>
      <c r="B136" s="722"/>
      <c r="C136" s="722"/>
      <c r="D136" s="720"/>
      <c r="E136" s="720"/>
      <c r="F136" s="720"/>
      <c r="G136" s="720"/>
      <c r="H136" s="720"/>
      <c r="I136" s="720"/>
      <c r="J136" s="720"/>
      <c r="K136" s="720"/>
      <c r="L136" s="720"/>
      <c r="M136" s="720"/>
      <c r="N136" s="720"/>
      <c r="O136" s="720"/>
      <c r="P136" s="720"/>
      <c r="Q136" s="720"/>
      <c r="R136" s="720"/>
    </row>
    <row r="137" spans="1:18" ht="30" customHeight="1" x14ac:dyDescent="0.2">
      <c r="A137" s="721"/>
      <c r="B137" s="722"/>
      <c r="C137" s="722"/>
      <c r="D137" s="720"/>
      <c r="E137" s="720"/>
      <c r="F137" s="720"/>
      <c r="G137" s="720"/>
      <c r="H137" s="720"/>
      <c r="I137" s="720"/>
      <c r="J137" s="720"/>
      <c r="K137" s="720"/>
      <c r="L137" s="720"/>
      <c r="M137" s="720"/>
      <c r="N137" s="720"/>
      <c r="O137" s="720"/>
      <c r="P137" s="720"/>
      <c r="Q137" s="720"/>
      <c r="R137" s="720"/>
    </row>
    <row r="138" spans="1:18" ht="30" customHeight="1" x14ac:dyDescent="0.2">
      <c r="A138" s="721"/>
      <c r="B138" s="722"/>
      <c r="C138" s="722"/>
      <c r="D138" s="720"/>
      <c r="E138" s="720"/>
      <c r="F138" s="720"/>
      <c r="G138" s="720"/>
      <c r="H138" s="720"/>
      <c r="I138" s="720"/>
      <c r="J138" s="720"/>
      <c r="K138" s="720"/>
      <c r="L138" s="720"/>
      <c r="M138" s="720"/>
      <c r="N138" s="720"/>
      <c r="O138" s="720"/>
      <c r="P138" s="720"/>
      <c r="Q138" s="720"/>
      <c r="R138" s="720"/>
    </row>
    <row r="139" spans="1:18" ht="30" customHeight="1" x14ac:dyDescent="0.2">
      <c r="A139" s="721"/>
      <c r="B139" s="722"/>
      <c r="C139" s="722"/>
      <c r="D139" s="720"/>
      <c r="E139" s="720"/>
      <c r="F139" s="720"/>
      <c r="G139" s="720"/>
      <c r="H139" s="720"/>
      <c r="I139" s="720"/>
      <c r="J139" s="720"/>
      <c r="K139" s="720"/>
      <c r="L139" s="720"/>
      <c r="M139" s="720"/>
      <c r="N139" s="720"/>
      <c r="O139" s="720"/>
      <c r="P139" s="720"/>
      <c r="Q139" s="720"/>
      <c r="R139" s="720"/>
    </row>
    <row r="140" spans="1:18" ht="30" customHeight="1" x14ac:dyDescent="0.2">
      <c r="A140" s="721"/>
      <c r="B140" s="722"/>
      <c r="C140" s="722"/>
      <c r="D140" s="720"/>
      <c r="E140" s="720"/>
      <c r="F140" s="720"/>
      <c r="G140" s="720"/>
      <c r="H140" s="720"/>
      <c r="I140" s="720"/>
      <c r="J140" s="720"/>
      <c r="K140" s="720"/>
      <c r="L140" s="720"/>
      <c r="M140" s="720"/>
      <c r="N140" s="720"/>
      <c r="O140" s="720"/>
      <c r="P140" s="720"/>
      <c r="Q140" s="720"/>
      <c r="R140" s="720"/>
    </row>
    <row r="141" spans="1:18" ht="15" customHeight="1" x14ac:dyDescent="0.2">
      <c r="A141" s="721"/>
      <c r="B141" s="722"/>
      <c r="C141" s="722"/>
      <c r="D141" s="720"/>
      <c r="E141" s="720"/>
      <c r="F141" s="720"/>
      <c r="G141" s="720"/>
      <c r="H141" s="720"/>
      <c r="I141" s="720"/>
      <c r="J141" s="720"/>
      <c r="K141" s="720"/>
      <c r="L141" s="720"/>
      <c r="M141" s="720"/>
      <c r="N141" s="720"/>
      <c r="O141" s="720"/>
      <c r="P141" s="720"/>
      <c r="Q141" s="720"/>
      <c r="R141" s="720"/>
    </row>
    <row r="142" spans="1:18" ht="20.100000000000001" customHeight="1" x14ac:dyDescent="0.2">
      <c r="A142" s="721"/>
      <c r="B142" s="722"/>
      <c r="C142" s="722"/>
      <c r="D142" s="720"/>
      <c r="E142" s="720"/>
      <c r="F142" s="720"/>
      <c r="G142" s="720"/>
      <c r="H142" s="720"/>
      <c r="I142" s="720"/>
      <c r="J142" s="720"/>
      <c r="K142" s="720"/>
      <c r="L142" s="720"/>
      <c r="M142" s="720"/>
      <c r="N142" s="720"/>
      <c r="O142" s="720"/>
      <c r="P142" s="720"/>
      <c r="Q142" s="720"/>
      <c r="R142" s="720"/>
    </row>
    <row r="143" spans="1:18" ht="107.1" customHeight="1" x14ac:dyDescent="0.2">
      <c r="A143" s="721"/>
      <c r="B143" s="722"/>
      <c r="C143" s="722"/>
      <c r="D143" s="720"/>
      <c r="E143" s="720"/>
      <c r="F143" s="720"/>
      <c r="G143" s="720"/>
      <c r="H143" s="720"/>
      <c r="I143" s="720"/>
      <c r="J143" s="720"/>
      <c r="K143" s="720"/>
      <c r="L143" s="720"/>
      <c r="M143" s="720"/>
      <c r="N143" s="720"/>
      <c r="O143" s="720"/>
      <c r="P143" s="720"/>
      <c r="Q143" s="720"/>
      <c r="R143" s="720"/>
    </row>
    <row r="144" spans="1:18" ht="15.75" x14ac:dyDescent="0.2">
      <c r="A144" s="721"/>
      <c r="B144" s="722"/>
      <c r="C144" s="722"/>
      <c r="D144" s="720"/>
      <c r="E144" s="720"/>
      <c r="F144" s="720"/>
      <c r="G144" s="720"/>
      <c r="H144" s="720"/>
      <c r="I144" s="720"/>
      <c r="J144" s="720"/>
      <c r="K144" s="720"/>
      <c r="L144" s="720"/>
      <c r="M144" s="720"/>
      <c r="N144" s="720"/>
      <c r="O144" s="720"/>
      <c r="P144" s="720"/>
      <c r="Q144" s="720"/>
      <c r="R144" s="720"/>
    </row>
    <row r="145" spans="1:18" ht="20.100000000000001" customHeight="1" x14ac:dyDescent="0.2">
      <c r="A145" s="721"/>
      <c r="B145" s="722"/>
      <c r="C145" s="722"/>
      <c r="D145" s="720"/>
      <c r="E145" s="720"/>
      <c r="F145" s="720"/>
      <c r="G145" s="720"/>
      <c r="H145" s="720"/>
      <c r="I145" s="720"/>
      <c r="J145" s="720"/>
      <c r="K145" s="720"/>
      <c r="L145" s="720"/>
      <c r="M145" s="720"/>
      <c r="N145" s="720"/>
      <c r="O145" s="720"/>
      <c r="P145" s="720"/>
      <c r="Q145" s="720"/>
      <c r="R145" s="720"/>
    </row>
    <row r="146" spans="1:18" ht="107.1" customHeight="1" x14ac:dyDescent="0.2">
      <c r="A146" s="721"/>
      <c r="B146" s="722"/>
      <c r="C146" s="722"/>
      <c r="D146" s="720"/>
      <c r="E146" s="720"/>
      <c r="F146" s="720"/>
      <c r="G146" s="720"/>
      <c r="H146" s="720"/>
      <c r="I146" s="720"/>
      <c r="J146" s="720"/>
      <c r="K146" s="720"/>
      <c r="L146" s="720"/>
      <c r="M146" s="720"/>
      <c r="N146" s="720"/>
      <c r="O146" s="720"/>
      <c r="P146" s="720"/>
      <c r="Q146" s="720"/>
      <c r="R146" s="720"/>
    </row>
    <row r="147" spans="1:18" ht="15.75" x14ac:dyDescent="0.2">
      <c r="D147" s="720"/>
      <c r="E147" s="720"/>
      <c r="F147" s="720"/>
      <c r="G147" s="720"/>
      <c r="H147" s="720"/>
      <c r="I147" s="720"/>
      <c r="J147" s="720"/>
      <c r="K147" s="720"/>
      <c r="L147" s="720"/>
      <c r="M147" s="720"/>
      <c r="N147" s="720"/>
      <c r="O147" s="720"/>
      <c r="P147" s="720"/>
      <c r="Q147" s="720"/>
      <c r="R147" s="720"/>
    </row>
    <row r="148" spans="1:18" ht="15.75" x14ac:dyDescent="0.2">
      <c r="D148" s="720"/>
      <c r="E148" s="720"/>
      <c r="F148" s="720"/>
      <c r="G148" s="720"/>
      <c r="H148" s="720"/>
      <c r="I148" s="720"/>
      <c r="J148" s="720"/>
      <c r="K148" s="720"/>
      <c r="L148" s="720"/>
      <c r="M148" s="720"/>
      <c r="N148" s="720"/>
      <c r="O148" s="720"/>
      <c r="P148" s="720"/>
      <c r="Q148" s="720"/>
      <c r="R148" s="720"/>
    </row>
    <row r="149" spans="1:18" ht="15.75" x14ac:dyDescent="0.2">
      <c r="D149" s="720"/>
      <c r="E149" s="720"/>
      <c r="F149" s="720"/>
      <c r="G149" s="720"/>
      <c r="H149" s="720"/>
      <c r="I149" s="720"/>
      <c r="J149" s="720"/>
      <c r="K149" s="720"/>
      <c r="L149" s="720"/>
      <c r="M149" s="720"/>
      <c r="N149" s="720"/>
      <c r="O149" s="720"/>
      <c r="P149" s="720"/>
      <c r="Q149" s="720"/>
      <c r="R149" s="720"/>
    </row>
    <row r="150" spans="1:18" ht="15.75" x14ac:dyDescent="0.2">
      <c r="D150" s="720"/>
      <c r="E150" s="720"/>
      <c r="F150" s="720"/>
      <c r="G150" s="720"/>
      <c r="H150" s="720"/>
      <c r="I150" s="720"/>
      <c r="J150" s="720"/>
      <c r="K150" s="720"/>
      <c r="L150" s="720"/>
      <c r="M150" s="720"/>
      <c r="N150" s="720"/>
      <c r="O150" s="720"/>
      <c r="P150" s="720"/>
      <c r="Q150" s="720"/>
      <c r="R150" s="720"/>
    </row>
    <row r="151" spans="1:18" ht="15.75" x14ac:dyDescent="0.2">
      <c r="D151" s="720"/>
      <c r="E151" s="720"/>
      <c r="F151" s="720"/>
      <c r="G151" s="720"/>
      <c r="H151" s="720"/>
      <c r="I151" s="720"/>
      <c r="J151" s="720"/>
      <c r="K151" s="720"/>
      <c r="L151" s="720"/>
      <c r="M151" s="720"/>
      <c r="N151" s="720"/>
      <c r="O151" s="720"/>
      <c r="P151" s="720"/>
      <c r="Q151" s="720"/>
      <c r="R151" s="720"/>
    </row>
    <row r="152" spans="1:18" ht="15.75" x14ac:dyDescent="0.2">
      <c r="D152" s="720"/>
      <c r="E152" s="720"/>
      <c r="F152" s="720"/>
      <c r="G152" s="720"/>
      <c r="H152" s="720"/>
      <c r="I152" s="720"/>
      <c r="J152" s="720"/>
      <c r="K152" s="720"/>
      <c r="L152" s="720"/>
      <c r="M152" s="720"/>
      <c r="N152" s="720"/>
      <c r="O152" s="720"/>
      <c r="P152" s="720"/>
      <c r="Q152" s="720"/>
      <c r="R152" s="720"/>
    </row>
    <row r="153" spans="1:18" ht="15.75" x14ac:dyDescent="0.2">
      <c r="D153" s="720"/>
      <c r="E153" s="720"/>
      <c r="F153" s="720"/>
      <c r="G153" s="720"/>
      <c r="H153" s="720"/>
      <c r="I153" s="720"/>
      <c r="J153" s="720"/>
      <c r="K153" s="720"/>
      <c r="L153" s="720"/>
      <c r="M153" s="720"/>
      <c r="N153" s="720"/>
      <c r="O153" s="720"/>
      <c r="P153" s="720"/>
      <c r="Q153" s="720"/>
      <c r="R153" s="720"/>
    </row>
    <row r="154" spans="1:18" ht="15.75" x14ac:dyDescent="0.2">
      <c r="D154" s="720"/>
      <c r="E154" s="720"/>
      <c r="F154" s="720"/>
      <c r="G154" s="720"/>
      <c r="H154" s="720"/>
      <c r="I154" s="720"/>
      <c r="J154" s="720"/>
      <c r="K154" s="720"/>
      <c r="L154" s="720"/>
      <c r="M154" s="720"/>
      <c r="N154" s="720"/>
      <c r="O154" s="720"/>
      <c r="P154" s="720"/>
      <c r="Q154" s="720"/>
      <c r="R154" s="720"/>
    </row>
    <row r="155" spans="1:18" ht="15.75" x14ac:dyDescent="0.2">
      <c r="D155" s="720"/>
      <c r="E155" s="720"/>
      <c r="F155" s="720"/>
      <c r="G155" s="720"/>
      <c r="H155" s="720"/>
      <c r="I155" s="720"/>
      <c r="J155" s="720"/>
      <c r="K155" s="720"/>
      <c r="L155" s="720"/>
      <c r="M155" s="720"/>
      <c r="N155" s="720"/>
      <c r="O155" s="720"/>
      <c r="P155" s="720"/>
      <c r="Q155" s="720"/>
      <c r="R155" s="720"/>
    </row>
    <row r="156" spans="1:18" ht="15.75" x14ac:dyDescent="0.2">
      <c r="D156" s="720"/>
      <c r="E156" s="720"/>
      <c r="F156" s="720"/>
      <c r="G156" s="720"/>
      <c r="H156" s="720"/>
      <c r="I156" s="720"/>
      <c r="J156" s="720"/>
      <c r="K156" s="720"/>
      <c r="L156" s="720"/>
      <c r="M156" s="720"/>
      <c r="N156" s="720"/>
      <c r="O156" s="720"/>
      <c r="P156" s="720"/>
      <c r="Q156" s="720"/>
      <c r="R156" s="720"/>
    </row>
  </sheetData>
  <sheetProtection password="CF5C" sheet="1" objects="1" scenarios="1"/>
  <mergeCells count="5">
    <mergeCell ref="O6:Q6"/>
    <mergeCell ref="R6:T6"/>
    <mergeCell ref="A1:C3"/>
    <mergeCell ref="A4:R4"/>
    <mergeCell ref="D1:X3"/>
  </mergeCells>
  <phoneticPr fontId="83" type="noConversion"/>
  <pageMargins left="0.70866141732283472" right="0.70866141732283472" top="0.74803149606299213" bottom="0.74803149606299213" header="0.31496062992125984" footer="0.31496062992125984"/>
  <pageSetup scale="21" orientation="portrait" r:id="rId1"/>
  <headerFooter>
    <oddFooter>&amp;RRT03-F13 Vr.13 (2021-01-15)</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45"/>
  <sheetViews>
    <sheetView showGridLines="0" view="pageBreakPreview" zoomScale="40" zoomScaleNormal="40" zoomScaleSheetLayoutView="40" workbookViewId="0">
      <selection activeCell="C13" sqref="C13"/>
    </sheetView>
  </sheetViews>
  <sheetFormatPr baseColWidth="10" defaultColWidth="11.42578125" defaultRowHeight="15" x14ac:dyDescent="0.2"/>
  <cols>
    <col min="1" max="5" width="24.7109375" style="470" customWidth="1"/>
    <col min="6" max="6" width="13.7109375" style="470" customWidth="1"/>
    <col min="7" max="11" width="24.7109375" style="470" customWidth="1"/>
    <col min="12" max="12" width="13.7109375" style="470" customWidth="1"/>
    <col min="13" max="17" width="24.7109375" style="470" customWidth="1"/>
    <col min="18" max="18" width="13.7109375" style="470" customWidth="1"/>
    <col min="19" max="23" width="24.7109375" style="470" customWidth="1"/>
    <col min="24" max="24" width="13.7109375" style="470" customWidth="1"/>
    <col min="25" max="29" width="24.7109375" style="470" customWidth="1"/>
    <col min="30" max="16384" width="11.42578125" style="470"/>
  </cols>
  <sheetData>
    <row r="1" spans="1:30" ht="119.25" customHeight="1" x14ac:dyDescent="0.2">
      <c r="A1" s="1535"/>
      <c r="B1" s="1535"/>
      <c r="C1" s="1535"/>
      <c r="D1" s="1535"/>
      <c r="E1" s="1536" t="s">
        <v>58</v>
      </c>
      <c r="F1" s="1537"/>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1538"/>
    </row>
    <row r="2" spans="1:30" ht="15.75" thickBot="1" x14ac:dyDescent="0.25"/>
    <row r="3" spans="1:30" x14ac:dyDescent="0.2">
      <c r="A3" s="1539" t="s">
        <v>469</v>
      </c>
      <c r="B3" s="1540"/>
      <c r="C3" s="1540"/>
      <c r="D3" s="1540"/>
      <c r="E3" s="1540"/>
      <c r="F3" s="1540"/>
      <c r="G3" s="1540"/>
      <c r="H3" s="1540"/>
      <c r="I3" s="1540"/>
      <c r="J3" s="1540"/>
      <c r="K3" s="1540"/>
      <c r="L3" s="1540"/>
      <c r="M3" s="1540"/>
      <c r="N3" s="1540"/>
      <c r="O3" s="1540"/>
      <c r="P3" s="1540"/>
      <c r="Q3" s="1540"/>
      <c r="R3" s="1540"/>
      <c r="S3" s="1540"/>
      <c r="T3" s="1540"/>
      <c r="U3" s="1540"/>
      <c r="V3" s="1540"/>
      <c r="W3" s="1540"/>
      <c r="X3" s="1540"/>
      <c r="Y3" s="1540"/>
      <c r="Z3" s="1540"/>
      <c r="AA3" s="1540"/>
      <c r="AB3" s="1540"/>
      <c r="AC3" s="1541"/>
    </row>
    <row r="4" spans="1:30" ht="23.25" customHeight="1" thickBot="1" x14ac:dyDescent="0.25">
      <c r="A4" s="1542"/>
      <c r="B4" s="1543"/>
      <c r="C4" s="1543"/>
      <c r="D4" s="1543"/>
      <c r="E4" s="1543"/>
      <c r="F4" s="1543"/>
      <c r="G4" s="1543"/>
      <c r="H4" s="1543"/>
      <c r="I4" s="1543"/>
      <c r="J4" s="1543"/>
      <c r="K4" s="1543"/>
      <c r="L4" s="1543"/>
      <c r="M4" s="1543"/>
      <c r="N4" s="1543"/>
      <c r="O4" s="1543"/>
      <c r="P4" s="1543"/>
      <c r="Q4" s="1543"/>
      <c r="R4" s="1543"/>
      <c r="S4" s="1543"/>
      <c r="T4" s="1543"/>
      <c r="U4" s="1543"/>
      <c r="V4" s="1543"/>
      <c r="W4" s="1543"/>
      <c r="X4" s="1543"/>
      <c r="Y4" s="1543"/>
      <c r="Z4" s="1543"/>
      <c r="AA4" s="1543"/>
      <c r="AB4" s="1543"/>
      <c r="AC4" s="1544"/>
    </row>
    <row r="5" spans="1:30" s="473" customFormat="1" ht="23.25" customHeight="1" thickBot="1" x14ac:dyDescent="0.25">
      <c r="A5" s="548"/>
      <c r="B5" s="472"/>
      <c r="C5" s="472"/>
      <c r="D5" s="472"/>
      <c r="E5" s="472"/>
      <c r="F5" s="472"/>
      <c r="G5" s="472"/>
      <c r="H5" s="471"/>
      <c r="I5" s="471"/>
      <c r="J5" s="472"/>
      <c r="K5" s="472"/>
      <c r="L5" s="472"/>
      <c r="M5" s="472"/>
      <c r="N5" s="471"/>
      <c r="O5" s="471"/>
      <c r="P5" s="472"/>
      <c r="Q5" s="472"/>
      <c r="R5" s="472"/>
      <c r="S5" s="472"/>
      <c r="T5" s="471"/>
      <c r="U5" s="471"/>
      <c r="V5" s="472"/>
      <c r="W5" s="472"/>
      <c r="X5" s="472"/>
      <c r="Y5" s="472"/>
      <c r="Z5" s="471"/>
      <c r="AA5" s="471"/>
      <c r="AB5" s="472"/>
      <c r="AC5" s="555"/>
    </row>
    <row r="6" spans="1:30" s="476" customFormat="1" ht="30" customHeight="1" thickBot="1" x14ac:dyDescent="0.3">
      <c r="A6" s="549"/>
      <c r="B6" s="579" t="s">
        <v>360</v>
      </c>
      <c r="C6" s="580" t="s">
        <v>361</v>
      </c>
      <c r="D6" s="549"/>
      <c r="G6" s="572"/>
      <c r="H6" s="568" t="s">
        <v>360</v>
      </c>
      <c r="I6" s="568" t="s">
        <v>361</v>
      </c>
      <c r="J6" s="572"/>
      <c r="K6" s="572"/>
      <c r="M6" s="572"/>
      <c r="N6" s="554" t="s">
        <v>360</v>
      </c>
      <c r="O6" s="554" t="s">
        <v>361</v>
      </c>
      <c r="P6" s="572"/>
      <c r="Q6" s="572"/>
      <c r="S6" s="572"/>
      <c r="T6" s="568" t="s">
        <v>360</v>
      </c>
      <c r="U6" s="568" t="s">
        <v>361</v>
      </c>
      <c r="V6" s="572"/>
      <c r="W6" s="572"/>
      <c r="Y6" s="572"/>
      <c r="Z6" s="568" t="s">
        <v>360</v>
      </c>
      <c r="AA6" s="568" t="s">
        <v>361</v>
      </c>
      <c r="AB6" s="572"/>
      <c r="AC6" s="572"/>
    </row>
    <row r="7" spans="1:30" s="476" customFormat="1" ht="30" customHeight="1" thickBot="1" x14ac:dyDescent="0.3">
      <c r="A7" s="545" t="s">
        <v>169</v>
      </c>
      <c r="B7" s="546">
        <f>'1 g &amp;'!$B$24</f>
        <v>0</v>
      </c>
      <c r="C7" s="552">
        <f>'1 g &amp;'!$B$33</f>
        <v>0</v>
      </c>
      <c r="D7" s="581" t="s">
        <v>362</v>
      </c>
      <c r="E7" s="551">
        <f>'1 g &amp;'!$J$19</f>
        <v>0</v>
      </c>
      <c r="G7" s="545" t="s">
        <v>173</v>
      </c>
      <c r="H7" s="546">
        <f>'10 g &amp;'!$B$24</f>
        <v>0</v>
      </c>
      <c r="I7" s="552">
        <f>'10 g &amp;'!$B$33</f>
        <v>0</v>
      </c>
      <c r="J7" s="554" t="s">
        <v>362</v>
      </c>
      <c r="K7" s="551">
        <f>'10 g &amp;'!$J$19</f>
        <v>0</v>
      </c>
      <c r="M7" s="554" t="s">
        <v>177</v>
      </c>
      <c r="N7" s="553">
        <f>'100 g &amp;'!$B$24</f>
        <v>0</v>
      </c>
      <c r="O7" s="552">
        <f>'100 g &amp;'!$B$33</f>
        <v>0</v>
      </c>
      <c r="P7" s="554" t="s">
        <v>362</v>
      </c>
      <c r="Q7" s="551">
        <f>'100 g &amp;'!$J$19</f>
        <v>0</v>
      </c>
      <c r="S7" s="554" t="s">
        <v>141</v>
      </c>
      <c r="T7" s="553">
        <f>'1 kg &amp;'!$B$24</f>
        <v>0</v>
      </c>
      <c r="U7" s="552">
        <f>'1 kg &amp;'!$B$33</f>
        <v>0</v>
      </c>
      <c r="V7" s="554" t="s">
        <v>362</v>
      </c>
      <c r="W7" s="551">
        <f>'1 kg &amp;'!$J$19</f>
        <v>0</v>
      </c>
      <c r="Y7" s="554" t="s">
        <v>144</v>
      </c>
      <c r="Z7" s="553">
        <f>'10 kg &amp;'!$B$24</f>
        <v>0</v>
      </c>
      <c r="AA7" s="552">
        <f>'10 kg &amp;'!$B$33</f>
        <v>0</v>
      </c>
      <c r="AB7" s="554" t="s">
        <v>362</v>
      </c>
      <c r="AC7" s="551">
        <f>'10 kg &amp;'!$J$19</f>
        <v>0</v>
      </c>
    </row>
    <row r="8" spans="1:30" s="476" customFormat="1" ht="30" customHeight="1" thickBot="1" x14ac:dyDescent="0.3">
      <c r="A8" s="545" t="s">
        <v>341</v>
      </c>
      <c r="B8" s="546" t="s">
        <v>350</v>
      </c>
      <c r="C8" s="546" t="s">
        <v>164</v>
      </c>
      <c r="D8" s="546" t="s">
        <v>325</v>
      </c>
      <c r="E8" s="569" t="s">
        <v>165</v>
      </c>
      <c r="G8" s="566" t="s">
        <v>341</v>
      </c>
      <c r="H8" s="546" t="s">
        <v>350</v>
      </c>
      <c r="I8" s="570" t="s">
        <v>164</v>
      </c>
      <c r="J8" s="570" t="s">
        <v>325</v>
      </c>
      <c r="K8" s="567" t="s">
        <v>165</v>
      </c>
      <c r="M8" s="566" t="s">
        <v>341</v>
      </c>
      <c r="N8" s="546" t="s">
        <v>350</v>
      </c>
      <c r="O8" s="570" t="s">
        <v>164</v>
      </c>
      <c r="P8" s="570" t="s">
        <v>325</v>
      </c>
      <c r="Q8" s="567" t="s">
        <v>165</v>
      </c>
      <c r="S8" s="566" t="s">
        <v>341</v>
      </c>
      <c r="T8" s="546" t="s">
        <v>350</v>
      </c>
      <c r="U8" s="570" t="s">
        <v>164</v>
      </c>
      <c r="V8" s="570" t="s">
        <v>325</v>
      </c>
      <c r="W8" s="567" t="s">
        <v>165</v>
      </c>
      <c r="Y8" s="566" t="s">
        <v>341</v>
      </c>
      <c r="Z8" s="546" t="s">
        <v>350</v>
      </c>
      <c r="AA8" s="570" t="s">
        <v>164</v>
      </c>
      <c r="AB8" s="570" t="s">
        <v>325</v>
      </c>
      <c r="AC8" s="567" t="s">
        <v>165</v>
      </c>
    </row>
    <row r="9" spans="1:30" s="476" customFormat="1" ht="39.950000000000003" customHeight="1" x14ac:dyDescent="0.25">
      <c r="A9" s="1533" t="e">
        <f>'1 g &amp;'!$E$4</f>
        <v>#N/A</v>
      </c>
      <c r="B9" s="550" t="s">
        <v>342</v>
      </c>
      <c r="C9" s="840"/>
      <c r="D9" s="841"/>
      <c r="E9" s="842"/>
      <c r="G9" s="1532" t="e">
        <f>'10 g &amp;'!$E$4</f>
        <v>#N/A</v>
      </c>
      <c r="H9" s="509" t="s">
        <v>342</v>
      </c>
      <c r="I9" s="833"/>
      <c r="J9" s="834"/>
      <c r="K9" s="835"/>
      <c r="M9" s="1532" t="e">
        <f>'100 g &amp;'!$E$4</f>
        <v>#N/A</v>
      </c>
      <c r="N9" s="509" t="s">
        <v>342</v>
      </c>
      <c r="O9" s="833"/>
      <c r="P9" s="834"/>
      <c r="Q9" s="835"/>
      <c r="S9" s="1532" t="e">
        <f>'1 kg &amp;'!$E$4</f>
        <v>#N/A</v>
      </c>
      <c r="T9" s="509" t="s">
        <v>342</v>
      </c>
      <c r="U9" s="833"/>
      <c r="V9" s="834"/>
      <c r="W9" s="835"/>
      <c r="Y9" s="1532" t="e">
        <f>'10 kg &amp;'!$E$4</f>
        <v>#N/A</v>
      </c>
      <c r="Z9" s="509" t="s">
        <v>342</v>
      </c>
      <c r="AA9" s="833"/>
      <c r="AB9" s="834"/>
      <c r="AC9" s="835"/>
    </row>
    <row r="10" spans="1:30" s="476" customFormat="1" ht="39.950000000000003" customHeight="1" thickBot="1" x14ac:dyDescent="0.3">
      <c r="A10" s="1533"/>
      <c r="B10" s="510" t="s">
        <v>343</v>
      </c>
      <c r="C10" s="843"/>
      <c r="D10" s="844"/>
      <c r="E10" s="845"/>
      <c r="G10" s="1533"/>
      <c r="H10" s="511" t="s">
        <v>343</v>
      </c>
      <c r="I10" s="836"/>
      <c r="J10" s="837"/>
      <c r="K10" s="838"/>
      <c r="M10" s="1533"/>
      <c r="N10" s="511" t="s">
        <v>343</v>
      </c>
      <c r="O10" s="830"/>
      <c r="P10" s="831"/>
      <c r="Q10" s="832"/>
      <c r="S10" s="1533"/>
      <c r="T10" s="511" t="s">
        <v>343</v>
      </c>
      <c r="U10" s="830"/>
      <c r="V10" s="831"/>
      <c r="W10" s="832"/>
      <c r="Y10" s="1533"/>
      <c r="Z10" s="511" t="s">
        <v>343</v>
      </c>
      <c r="AA10" s="830"/>
      <c r="AB10" s="831"/>
      <c r="AC10" s="832"/>
    </row>
    <row r="11" spans="1:30" s="476" customFormat="1" ht="39.950000000000003" customHeight="1" x14ac:dyDescent="0.25">
      <c r="A11" s="1533"/>
      <c r="B11" s="509" t="s">
        <v>348</v>
      </c>
      <c r="C11" s="512" t="e">
        <f>C9+(VLOOKUP('1 g &amp;'!$J$19,'DATOS &amp;'!$J$173:$W$179,9,FALSE))*C9+(VLOOKUP('1 g &amp;'!$J$19,'DATOS &amp;'!$J$173:$W$179,10,FALSE))</f>
        <v>#N/A</v>
      </c>
      <c r="D11" s="504" t="e">
        <f>D9+(VLOOKUP('1 g &amp;'!$J$19,'DATOS &amp;'!$J$173:$W$179,11,FALSE))*D9+(VLOOKUP('1 g &amp;'!$J$19,'DATOS &amp;'!$J$173:$W$179,12,FALSE))</f>
        <v>#N/A</v>
      </c>
      <c r="E11" s="505" t="e">
        <f>E9+(VLOOKUP('1 g &amp;'!$J$19,'DATOS &amp;'!$J$173:$W$179,13,FALSE))*E9+(VLOOKUP('1 g &amp;'!$J$19,'DATOS &amp;'!$J$173:$W$179,14,FALSE))</f>
        <v>#N/A</v>
      </c>
      <c r="G11" s="1533"/>
      <c r="H11" s="509" t="s">
        <v>348</v>
      </c>
      <c r="I11" s="517" t="e">
        <f>I9+(VLOOKUP('10 g &amp;'!$J$19,'DATOS &amp;'!$J$173:$W$179,9,FALSE))*I9+(VLOOKUP('10 g &amp;'!$J$19,'DATOS &amp;'!$J$173:$W$179,10,FALSE))</f>
        <v>#N/A</v>
      </c>
      <c r="J11" s="516" t="e">
        <f>J9+(VLOOKUP('10 g &amp;'!$J$19,'DATOS &amp;'!$J$173:$W$179,11,FALSE))*J9+(VLOOKUP('10 g &amp;'!$J$19,'DATOS &amp;'!$J$173:$W$179,12,FALSE))</f>
        <v>#N/A</v>
      </c>
      <c r="K11" s="518" t="e">
        <f>K9+(VLOOKUP('10 g &amp;'!$J$19,'DATOS &amp;'!$J$173:$W$179,13,FALSE))*K9+(VLOOKUP('10 g &amp;'!$J$19,'DATOS &amp;'!$J$173:$W$179,14,FALSE))</f>
        <v>#N/A</v>
      </c>
      <c r="M11" s="1533"/>
      <c r="N11" s="525" t="s">
        <v>348</v>
      </c>
      <c r="O11" s="520" t="e">
        <f>O9+(VLOOKUP('100 g &amp;'!$J$19,'DATOS &amp;'!$J$173:$W$179,9,FALSE))*O9+(VLOOKUP('100 g &amp;'!$J$19,'DATOS &amp;'!$J$173:$W$179,10,FALSE))</f>
        <v>#N/A</v>
      </c>
      <c r="P11" s="527" t="e">
        <f>P9+(VLOOKUP('100 g &amp;'!$J$19,'DATOS &amp;'!$J$173:$W$179,11,FALSE))*P9+(VLOOKUP('100 g &amp;'!$J$19,'DATOS &amp;'!$J$173:$W$179,12,FALSE))</f>
        <v>#N/A</v>
      </c>
      <c r="Q11" s="528" t="e">
        <f>Q9+(VLOOKUP('100 g &amp;'!$J$19,'DATOS &amp;'!$J$173:$W$179,13,FALSE))*Q9+(VLOOKUP('100 g &amp;'!$J$19,'DATOS &amp;'!$J$173:$W$179,14,FALSE))</f>
        <v>#N/A</v>
      </c>
      <c r="S11" s="1533"/>
      <c r="T11" s="525" t="s">
        <v>348</v>
      </c>
      <c r="U11" s="517" t="e">
        <f>U9+(VLOOKUP('1 kg &amp;'!$J$19,'DATOS &amp;'!$J$173:$W$179,9,FALSE))*U9+(VLOOKUP('1 kg &amp;'!$J$19,'DATOS &amp;'!$J$173:$W$179,10,FALSE))</f>
        <v>#N/A</v>
      </c>
      <c r="V11" s="514" t="e">
        <f>V9+(VLOOKUP('1 kg &amp;'!$J$19,'DATOS &amp;'!$J$173:$W$179,11,FALSE))*V9+(VLOOKUP('1 kg &amp;'!$J$19,'DATOS &amp;'!$J$173:$W$179,12,FALSE))</f>
        <v>#N/A</v>
      </c>
      <c r="W11" s="515" t="e">
        <f>W9+(VLOOKUP('1 kg &amp;'!$J$19,'DATOS &amp;'!$J$173:$W$179,13,FALSE))*W9+(VLOOKUP('1 kg &amp;'!$J$19,'DATOS &amp;'!$J$173:$W$179,14,FALSE))</f>
        <v>#N/A</v>
      </c>
      <c r="Y11" s="1533"/>
      <c r="Z11" s="525" t="s">
        <v>348</v>
      </c>
      <c r="AA11" s="517" t="e">
        <f>AA9+(VLOOKUP('10 kg &amp;'!$J$19,'DATOS &amp;'!$J$173:$W$179,9,FALSE))*AA9+(VLOOKUP('10 kg &amp;'!$J$19,'DATOS &amp;'!$J$173:$W$179,10,FALSE))</f>
        <v>#N/A</v>
      </c>
      <c r="AB11" s="514" t="e">
        <f>AB9+(VLOOKUP('10 kg &amp;'!$J$19,'DATOS &amp;'!$J$173:$W$179,11,FALSE))*AB9+(VLOOKUP('10 kg &amp;'!$J$19,'DATOS &amp;'!$J$173:$W$179,12,FALSE))</f>
        <v>#N/A</v>
      </c>
      <c r="AC11" s="515" t="e">
        <f>AC9+(VLOOKUP('10 kg &amp;'!$J$19,'DATOS &amp;'!$J$173:$W$179,13,FALSE))*AC9+(VLOOKUP('10 kg &amp;'!$J$19,'DATOS &amp;'!$J$173:$W$179,14,FALSE))</f>
        <v>#N/A</v>
      </c>
    </row>
    <row r="12" spans="1:30" s="476" customFormat="1" ht="39.950000000000003" customHeight="1" thickBot="1" x14ac:dyDescent="0.3">
      <c r="A12" s="1534"/>
      <c r="B12" s="511" t="s">
        <v>349</v>
      </c>
      <c r="C12" s="513" t="e">
        <f>C10+(VLOOKUP('1 g &amp;'!$J$19,'DATOS &amp;'!$J$173:$W$179,9,FALSE))*C10+(VLOOKUP('1 g &amp;'!$J$19,'DATOS &amp;'!$J$173:$W$179,10,FALSE))</f>
        <v>#N/A</v>
      </c>
      <c r="D12" s="506" t="e">
        <f>D10+(VLOOKUP('1 g &amp;'!$J$19,'DATOS &amp;'!$J$173:$W$179,11,FALSE))*D10+(VLOOKUP('1 g &amp;'!$J$19,'DATOS &amp;'!$J$173:$W$179,12,FALSE))</f>
        <v>#N/A</v>
      </c>
      <c r="E12" s="507" t="e">
        <f>E10+(VLOOKUP('1 g &amp;'!$J$19,'DATOS &amp;'!$J$173:$W$179,13,FALSE))*E10+(VLOOKUP('1 g &amp;'!$J$19,'DATOS &amp;'!$J$173:$W$179,14,FALSE))</f>
        <v>#N/A</v>
      </c>
      <c r="G12" s="1534"/>
      <c r="H12" s="511" t="s">
        <v>349</v>
      </c>
      <c r="I12" s="513" t="e">
        <f>I10+(VLOOKUP('10 g &amp;'!$J$19,'DATOS &amp;'!$J$173:$W$179,9,FALSE))*I10+(VLOOKUP('10 g &amp;'!$J$19,'DATOS &amp;'!$J$173:$W$179,10,FALSE))</f>
        <v>#N/A</v>
      </c>
      <c r="J12" s="508" t="e">
        <f>J10+(VLOOKUP('1 g &amp;'!$J$19,'DATOS &amp;'!$J$173:$W$179,11,FALSE))*J10+(VLOOKUP('1 g &amp;'!$J$19,'DATOS &amp;'!$J$173:$W$179,12,FALSE))</f>
        <v>#N/A</v>
      </c>
      <c r="K12" s="519" t="e">
        <f>K10+(VLOOKUP('1 g &amp;'!$J$19,'DATOS &amp;'!$J$173:$W$179,13,FALSE))*K10+(VLOOKUP('1 g &amp;'!$J$19,'DATOS &amp;'!$J$173:$W$179,14,FALSE))</f>
        <v>#N/A</v>
      </c>
      <c r="M12" s="1534"/>
      <c r="N12" s="526" t="s">
        <v>349</v>
      </c>
      <c r="O12" s="529" t="e">
        <f>O10+(VLOOKUP('100 g &amp;'!$J$19,'DATOS &amp;'!$J$173:$W$179,9,FALSE))*O10+(VLOOKUP('100 g &amp;'!$J$19,'DATOS &amp;'!$J$173:$W$179,10,FALSE))</f>
        <v>#N/A</v>
      </c>
      <c r="P12" s="530" t="e">
        <f>P10+(VLOOKUP('100 g &amp;'!$J$19,'DATOS &amp;'!$J$173:$W$179,11,FALSE))*P10+(VLOOKUP('100 g &amp;'!$J$19,'DATOS &amp;'!$J$173:$W$179,12,FALSE))</f>
        <v>#N/A</v>
      </c>
      <c r="Q12" s="531" t="e">
        <f>Q10+(VLOOKUP('100 g &amp;'!$J$19,'DATOS &amp;'!$J$173:$W$179,13,FALSE))*Q10+(VLOOKUP('100 g &amp;'!$J$19,'DATOS &amp;'!$J$173:$W$179,14,FALSE))</f>
        <v>#N/A</v>
      </c>
      <c r="S12" s="1534"/>
      <c r="T12" s="526" t="s">
        <v>349</v>
      </c>
      <c r="U12" s="513" t="e">
        <f>U10+(VLOOKUP('1 kg &amp;'!$J$19,'DATOS &amp;'!$J$173:$W$179,9,FALSE))*U10+(VLOOKUP('1 kg &amp;'!$J$19,'DATOS &amp;'!$J$173:$W$179,10,FALSE))</f>
        <v>#N/A</v>
      </c>
      <c r="V12" s="506" t="e">
        <f>V10+(VLOOKUP('1 kg &amp;'!$J$19,'DATOS &amp;'!$J$173:$W$179,11,FALSE))*V10+(VLOOKUP('1 kg &amp;'!$J$19,'DATOS &amp;'!$J$173:$W$179,12,FALSE))</f>
        <v>#N/A</v>
      </c>
      <c r="W12" s="507" t="e">
        <f>W10+(VLOOKUP('1 kg &amp;'!$J$19,'DATOS &amp;'!$J$173:$W$179,13,FALSE))*W10+(VLOOKUP('1 kg &amp;'!$J$19,'DATOS &amp;'!$J$173:$W$179,14,FALSE))</f>
        <v>#N/A</v>
      </c>
      <c r="Y12" s="1534"/>
      <c r="Z12" s="526" t="s">
        <v>349</v>
      </c>
      <c r="AA12" s="513" t="e">
        <f>AA10+(VLOOKUP('10 kg &amp;'!$J$19,'DATOS &amp;'!$J$173:$W$179,9,FALSE))*AA10+(VLOOKUP('10 kg &amp;'!$J$19,'DATOS &amp;'!$J$173:$W$179,10,FALSE))</f>
        <v>#N/A</v>
      </c>
      <c r="AB12" s="506" t="e">
        <f>AB10+(VLOOKUP('10 kg &amp;'!$J$19,'DATOS &amp;'!$J$173:$W$179,11,FALSE))*AB10+(VLOOKUP('10 kg &amp;'!$J$19,'DATOS &amp;'!$J$173:$W$179,12,FALSE))</f>
        <v>#N/A</v>
      </c>
      <c r="AC12" s="507" t="e">
        <f>AC10+(VLOOKUP('10 kg &amp;'!$J$19,'DATOS &amp;'!$J$173:$W$179,13,FALSE))*AC10+(VLOOKUP('10 kg &amp;'!$J$19,'DATOS &amp;'!$J$173:$W$179,14,FALSE))</f>
        <v>#N/A</v>
      </c>
    </row>
    <row r="13" spans="1:30" s="476" customFormat="1" ht="300" customHeight="1" x14ac:dyDescent="0.25"/>
    <row r="14" spans="1:30" s="476" customFormat="1" ht="30" customHeight="1" thickBot="1" x14ac:dyDescent="0.3"/>
    <row r="15" spans="1:30" s="476" customFormat="1" ht="30" customHeight="1" thickBot="1" x14ac:dyDescent="0.3">
      <c r="A15" s="571"/>
      <c r="B15" s="566" t="s">
        <v>360</v>
      </c>
      <c r="C15" s="567" t="s">
        <v>361</v>
      </c>
      <c r="D15" s="572"/>
      <c r="E15" s="571"/>
      <c r="G15" s="571"/>
      <c r="H15" s="566" t="s">
        <v>360</v>
      </c>
      <c r="I15" s="567" t="s">
        <v>361</v>
      </c>
      <c r="J15" s="572"/>
      <c r="K15" s="571"/>
      <c r="M15" s="571"/>
      <c r="N15" s="566" t="s">
        <v>360</v>
      </c>
      <c r="O15" s="567" t="s">
        <v>361</v>
      </c>
      <c r="P15" s="572"/>
      <c r="Q15" s="571"/>
      <c r="S15" s="571"/>
      <c r="T15" s="566" t="s">
        <v>360</v>
      </c>
      <c r="U15" s="567" t="s">
        <v>361</v>
      </c>
      <c r="V15" s="572"/>
      <c r="W15" s="571"/>
      <c r="Y15" s="572"/>
      <c r="Z15" s="568" t="s">
        <v>360</v>
      </c>
      <c r="AA15" s="568" t="s">
        <v>361</v>
      </c>
      <c r="AB15" s="572"/>
      <c r="AC15" s="572"/>
    </row>
    <row r="16" spans="1:30" s="476" customFormat="1" ht="30" customHeight="1" thickBot="1" x14ac:dyDescent="0.3">
      <c r="A16" s="573" t="s">
        <v>170</v>
      </c>
      <c r="B16" s="546">
        <f>'2 g &amp;'!$B$24</f>
        <v>0</v>
      </c>
      <c r="C16" s="552">
        <f>'2 g &amp;'!$B$33</f>
        <v>0</v>
      </c>
      <c r="D16" s="554" t="s">
        <v>362</v>
      </c>
      <c r="E16" s="551">
        <f>'2 g &amp;'!$J$19</f>
        <v>0</v>
      </c>
      <c r="G16" s="573" t="s">
        <v>174</v>
      </c>
      <c r="H16" s="546">
        <f>'20 g &amp;'!$B$24</f>
        <v>0</v>
      </c>
      <c r="I16" s="552">
        <f>'20 g &amp;'!$B$33</f>
        <v>0</v>
      </c>
      <c r="J16" s="554" t="s">
        <v>362</v>
      </c>
      <c r="K16" s="551">
        <f>'20 g &amp;'!$J$19</f>
        <v>0</v>
      </c>
      <c r="M16" s="573" t="s">
        <v>178</v>
      </c>
      <c r="N16" s="546">
        <f>'200 g &amp;'!$B$24</f>
        <v>0</v>
      </c>
      <c r="O16" s="552">
        <f>'200 g &amp;'!$B$33</f>
        <v>0</v>
      </c>
      <c r="P16" s="554" t="s">
        <v>362</v>
      </c>
      <c r="Q16" s="551">
        <f>'200 g &amp;'!$J$19</f>
        <v>0</v>
      </c>
      <c r="S16" s="573" t="s">
        <v>142</v>
      </c>
      <c r="T16" s="546">
        <f>'2 kg &amp;'!$B$24</f>
        <v>0</v>
      </c>
      <c r="U16" s="552">
        <f>'2 kg &amp;'!$B$33</f>
        <v>0</v>
      </c>
      <c r="V16" s="554" t="s">
        <v>362</v>
      </c>
      <c r="W16" s="551">
        <f>'2 kg &amp;'!$J$19</f>
        <v>0</v>
      </c>
      <c r="Y16" s="554" t="s">
        <v>455</v>
      </c>
      <c r="Z16" s="553">
        <f>'5 kg &amp; (C)'!$B$24</f>
        <v>0</v>
      </c>
      <c r="AA16" s="552">
        <f>'5 kg &amp; (C)'!$B$33</f>
        <v>0</v>
      </c>
      <c r="AB16" s="554" t="s">
        <v>362</v>
      </c>
      <c r="AC16" s="551">
        <f>'5 kg &amp; (C)'!$J$19</f>
        <v>0</v>
      </c>
    </row>
    <row r="17" spans="1:29" s="476" customFormat="1" ht="30" customHeight="1" thickBot="1" x14ac:dyDescent="0.3">
      <c r="A17" s="566" t="s">
        <v>341</v>
      </c>
      <c r="B17" s="546" t="s">
        <v>350</v>
      </c>
      <c r="C17" s="570" t="s">
        <v>164</v>
      </c>
      <c r="D17" s="570" t="s">
        <v>325</v>
      </c>
      <c r="E17" s="567" t="s">
        <v>165</v>
      </c>
      <c r="G17" s="566" t="s">
        <v>341</v>
      </c>
      <c r="H17" s="546" t="s">
        <v>350</v>
      </c>
      <c r="I17" s="570" t="s">
        <v>164</v>
      </c>
      <c r="J17" s="570" t="s">
        <v>325</v>
      </c>
      <c r="K17" s="567" t="s">
        <v>165</v>
      </c>
      <c r="M17" s="566" t="s">
        <v>341</v>
      </c>
      <c r="N17" s="546" t="s">
        <v>350</v>
      </c>
      <c r="O17" s="570" t="s">
        <v>164</v>
      </c>
      <c r="P17" s="570" t="s">
        <v>325</v>
      </c>
      <c r="Q17" s="567" t="s">
        <v>165</v>
      </c>
      <c r="S17" s="566" t="s">
        <v>341</v>
      </c>
      <c r="T17" s="546" t="s">
        <v>350</v>
      </c>
      <c r="U17" s="570" t="s">
        <v>164</v>
      </c>
      <c r="V17" s="570" t="s">
        <v>325</v>
      </c>
      <c r="W17" s="567" t="s">
        <v>165</v>
      </c>
      <c r="Y17" s="566" t="s">
        <v>341</v>
      </c>
      <c r="Z17" s="546" t="s">
        <v>350</v>
      </c>
      <c r="AA17" s="570" t="s">
        <v>164</v>
      </c>
      <c r="AB17" s="570" t="s">
        <v>325</v>
      </c>
      <c r="AC17" s="567" t="s">
        <v>165</v>
      </c>
    </row>
    <row r="18" spans="1:29" s="476" customFormat="1" ht="39.950000000000003" customHeight="1" x14ac:dyDescent="0.25">
      <c r="A18" s="1532" t="e">
        <f>'2 g &amp;'!$E$4</f>
        <v>#N/A</v>
      </c>
      <c r="B18" s="509" t="s">
        <v>342</v>
      </c>
      <c r="C18" s="833"/>
      <c r="D18" s="834"/>
      <c r="E18" s="835"/>
      <c r="G18" s="1532" t="e">
        <f>'20 g &amp;'!$E$4</f>
        <v>#N/A</v>
      </c>
      <c r="H18" s="509" t="s">
        <v>342</v>
      </c>
      <c r="I18" s="833"/>
      <c r="J18" s="834"/>
      <c r="K18" s="835"/>
      <c r="M18" s="1532" t="e">
        <f>'200 g &amp;'!$E$4</f>
        <v>#N/A</v>
      </c>
      <c r="N18" s="509" t="s">
        <v>342</v>
      </c>
      <c r="O18" s="833"/>
      <c r="P18" s="834"/>
      <c r="Q18" s="835"/>
      <c r="S18" s="1532" t="e">
        <f>'2 kg &amp;'!$E$4</f>
        <v>#N/A</v>
      </c>
      <c r="T18" s="509" t="s">
        <v>342</v>
      </c>
      <c r="U18" s="833"/>
      <c r="V18" s="834"/>
      <c r="W18" s="835"/>
      <c r="Y18" s="1532" t="e">
        <f>'5 kg &amp; (C)'!$E$4</f>
        <v>#N/A</v>
      </c>
      <c r="Z18" s="509" t="s">
        <v>342</v>
      </c>
      <c r="AA18" s="833"/>
      <c r="AB18" s="834"/>
      <c r="AC18" s="835"/>
    </row>
    <row r="19" spans="1:29" s="476" customFormat="1" ht="39.950000000000003" customHeight="1" thickBot="1" x14ac:dyDescent="0.3">
      <c r="A19" s="1533"/>
      <c r="B19" s="511" t="s">
        <v>343</v>
      </c>
      <c r="C19" s="830"/>
      <c r="D19" s="831"/>
      <c r="E19" s="832"/>
      <c r="G19" s="1533"/>
      <c r="H19" s="511" t="s">
        <v>343</v>
      </c>
      <c r="I19" s="830"/>
      <c r="J19" s="831"/>
      <c r="K19" s="832"/>
      <c r="M19" s="1533"/>
      <c r="N19" s="511" t="s">
        <v>343</v>
      </c>
      <c r="O19" s="830"/>
      <c r="P19" s="831"/>
      <c r="Q19" s="832"/>
      <c r="S19" s="1533"/>
      <c r="T19" s="511" t="s">
        <v>343</v>
      </c>
      <c r="U19" s="830"/>
      <c r="V19" s="831"/>
      <c r="W19" s="832"/>
      <c r="Y19" s="1533"/>
      <c r="Z19" s="511" t="s">
        <v>343</v>
      </c>
      <c r="AA19" s="830"/>
      <c r="AB19" s="831"/>
      <c r="AC19" s="832"/>
    </row>
    <row r="20" spans="1:29" s="476" customFormat="1" ht="39.950000000000003" customHeight="1" x14ac:dyDescent="0.25">
      <c r="A20" s="1533"/>
      <c r="B20" s="525" t="s">
        <v>348</v>
      </c>
      <c r="C20" s="520" t="e">
        <f>C18+(VLOOKUP('2 g &amp;'!$J$19,'DATOS &amp;'!$J$173:$W$179,9,FALSE))*C18+(VLOOKUP('2 g &amp;'!$J$19,'DATOS &amp;'!$J$173:$W$179,10,FALSE))</f>
        <v>#N/A</v>
      </c>
      <c r="D20" s="527" t="e">
        <f>D18+(VLOOKUP('2 g &amp;'!$J$19,'DATOS &amp;'!$J$173:$W$179,11,FALSE))*D18+(VLOOKUP('2 g &amp;'!$J$19,'DATOS &amp;'!$J$173:$W$179,12,FALSE))</f>
        <v>#N/A</v>
      </c>
      <c r="E20" s="528" t="e">
        <f>E18+(VLOOKUP('2 g &amp;'!$J$19,'DATOS &amp;'!$J$173:$W$179,13,FALSE))*E18+(VLOOKUP('2 g &amp;'!$J$19,'DATOS &amp;'!$J$173:$W$179,14,FALSE))</f>
        <v>#N/A</v>
      </c>
      <c r="G20" s="1533"/>
      <c r="H20" s="525" t="s">
        <v>348</v>
      </c>
      <c r="I20" s="517" t="e">
        <f>I18+(VLOOKUP('20 g &amp;'!$J$19,'DATOS &amp;'!$J$173:$W$179,9,FALSE))*I18+(VLOOKUP('20 g &amp;'!$J$19,'DATOS &amp;'!$J$173:$W$179,10,FALSE))</f>
        <v>#N/A</v>
      </c>
      <c r="J20" s="514" t="e">
        <f>J18+(VLOOKUP('20 g &amp;'!$J$19,'DATOS &amp;'!$J$173:$W$179,11,FALSE))*J18+(VLOOKUP('20 g &amp;'!$J$19,'DATOS &amp;'!$J$173:$W$179,12,FALSE))</f>
        <v>#N/A</v>
      </c>
      <c r="K20" s="515" t="e">
        <f>K18+(VLOOKUP('20 g &amp;'!$J$19,'DATOS &amp;'!$J$173:$W$179,13,FALSE))*K18+(VLOOKUP('20 g &amp;'!$J$19,'DATOS &amp;'!$J$173:$W$179,14,FALSE))</f>
        <v>#N/A</v>
      </c>
      <c r="M20" s="1533"/>
      <c r="N20" s="525" t="s">
        <v>348</v>
      </c>
      <c r="O20" s="517" t="e">
        <f>O18+(VLOOKUP('200 g &amp;'!$J$19,'DATOS &amp;'!$J$173:$W$179,9,FALSE))*O18+(VLOOKUP('200 g &amp;'!$J$19,'DATOS &amp;'!$J$173:$W$179,10,FALSE))</f>
        <v>#N/A</v>
      </c>
      <c r="P20" s="514" t="e">
        <f>P18+(VLOOKUP('200 g &amp;'!$J$19,'DATOS &amp;'!$J$173:$W$179,11,FALSE))*P18+(VLOOKUP('200 g &amp;'!$J$19,'DATOS &amp;'!$J$173:$W$179,12,FALSE))</f>
        <v>#N/A</v>
      </c>
      <c r="Q20" s="515" t="e">
        <f>Q18+(VLOOKUP('200 g &amp;'!$J$19,'DATOS &amp;'!$J$173:$W$179,13,FALSE))*Q18+(VLOOKUP('200 g &amp;'!$J$19,'DATOS &amp;'!$J$173:$W$179,14,FALSE))</f>
        <v>#N/A</v>
      </c>
      <c r="S20" s="1533"/>
      <c r="T20" s="525" t="s">
        <v>348</v>
      </c>
      <c r="U20" s="517" t="e">
        <f>U18+(VLOOKUP('2 kg &amp;'!$J$19,'DATOS &amp;'!$J$173:$W$179,9,FALSE))*U18+(VLOOKUP('2 kg &amp;'!$J$19,'DATOS &amp;'!$J$173:$W$179,10,FALSE))</f>
        <v>#N/A</v>
      </c>
      <c r="V20" s="514" t="e">
        <f>V18+(VLOOKUP('2 kg &amp;'!$J$19,'DATOS &amp;'!$J$173:$W$179,11,FALSE))*V18+(VLOOKUP('2 kg &amp;'!$J$19,'DATOS &amp;'!$J$173:$W$179,12,FALSE))</f>
        <v>#N/A</v>
      </c>
      <c r="W20" s="515" t="e">
        <f>W18+(VLOOKUP('2 kg &amp;'!$J$19,'DATOS &amp;'!$J$173:$W$179,13,FALSE))*W18+(VLOOKUP('2 kg &amp;'!$J$19,'DATOS &amp;'!$J$173:$W$179,14,FALSE))</f>
        <v>#N/A</v>
      </c>
      <c r="Y20" s="1533"/>
      <c r="Z20" s="525" t="s">
        <v>348</v>
      </c>
      <c r="AA20" s="517" t="e">
        <f>AA18+(VLOOKUP('5 kg &amp; (C)'!$J$19,'DATOS &amp;'!$J$173:$W$179,9,FALSE))*AA18+(VLOOKUP('5 kg &amp; (C)'!$J$19,'DATOS &amp;'!$J$173:$W$179,10,FALSE))</f>
        <v>#N/A</v>
      </c>
      <c r="AB20" s="514" t="e">
        <f>AB18+(VLOOKUP('5 kg &amp; (C)'!$J$19,'DATOS &amp;'!$J$173:$W$179,11,FALSE))*AB18+(VLOOKUP('5 kg &amp; (C)'!$J$19,'DATOS &amp;'!$J$173:$W$179,12,FALSE))</f>
        <v>#N/A</v>
      </c>
      <c r="AC20" s="515" t="e">
        <f>AC18+(VLOOKUP('5 kg &amp; (C)'!$J$19,'DATOS &amp;'!$J$173:$W$179,13,FALSE))*AC18+(VLOOKUP('5 kg &amp; (C)'!$J$19,'DATOS &amp;'!$J$173:$W$179,14,FALSE))</f>
        <v>#N/A</v>
      </c>
    </row>
    <row r="21" spans="1:29" s="476" customFormat="1" ht="39.950000000000003" customHeight="1" thickBot="1" x14ac:dyDescent="0.3">
      <c r="A21" s="1534"/>
      <c r="B21" s="526" t="s">
        <v>349</v>
      </c>
      <c r="C21" s="529" t="e">
        <f>C19+(VLOOKUP('2 g &amp;'!$J$19,'DATOS &amp;'!$J$173:$W$179,9,FALSE))*C19+(VLOOKUP('2 g &amp;'!$J$19,'DATOS &amp;'!$J$173:$W$179,10,FALSE))</f>
        <v>#N/A</v>
      </c>
      <c r="D21" s="530" t="e">
        <f>D19+(VLOOKUP('2 g &amp;'!$J$19,'DATOS &amp;'!$J$173:$W$179,11,FALSE))*D19+(VLOOKUP('2 g &amp;'!$J$19,'DATOS &amp;'!$J$173:$W$179,12,FALSE))</f>
        <v>#N/A</v>
      </c>
      <c r="E21" s="531" t="e">
        <f>E19+(VLOOKUP('2 g &amp;'!$J$19,'DATOS &amp;'!$J$173:$W$179,13,FALSE))*E19+(VLOOKUP('2 g &amp;'!$J$19,'DATOS &amp;'!$J$173:$W$179,14,FALSE))</f>
        <v>#N/A</v>
      </c>
      <c r="G21" s="1534"/>
      <c r="H21" s="526" t="s">
        <v>349</v>
      </c>
      <c r="I21" s="513" t="e">
        <f>I19+(VLOOKUP('20 g &amp;'!$J$19,'DATOS &amp;'!$J$173:$W$179,9,FALSE))*I19+(VLOOKUP('20 g &amp;'!$J$19,'DATOS &amp;'!$J$173:$W$179,10,FALSE))</f>
        <v>#N/A</v>
      </c>
      <c r="J21" s="506" t="e">
        <f>J19+(VLOOKUP('20 g &amp;'!$J$19,'DATOS &amp;'!$J$173:$W$179,11,FALSE))*J19+(VLOOKUP('20 g &amp;'!$J$19,'DATOS &amp;'!$J$173:$W$179,12,FALSE))</f>
        <v>#N/A</v>
      </c>
      <c r="K21" s="507" t="e">
        <f>K19+(VLOOKUP('20 g &amp;'!$J$19,'DATOS &amp;'!$J$173:$W$179,13,FALSE))*K19+(VLOOKUP('20 g &amp;'!$J$19,'DATOS &amp;'!$J$173:$W$179,14,FALSE))</f>
        <v>#N/A</v>
      </c>
      <c r="M21" s="1534"/>
      <c r="N21" s="526" t="s">
        <v>349</v>
      </c>
      <c r="O21" s="513" t="e">
        <f>O19+(VLOOKUP('200 g &amp;'!$J$19,'DATOS &amp;'!$J$173:$W$179,9,FALSE))*O19+(VLOOKUP('200 g &amp;'!$J$19,'DATOS &amp;'!$J$173:$W$179,10,FALSE))</f>
        <v>#N/A</v>
      </c>
      <c r="P21" s="506" t="e">
        <f>P19+(VLOOKUP('200 g &amp;'!$J$19,'DATOS &amp;'!$J$173:$W$179,11,FALSE))*P19+(VLOOKUP('200 g &amp;'!$J$19,'DATOS &amp;'!$J$173:$W$179,12,FALSE))</f>
        <v>#N/A</v>
      </c>
      <c r="Q21" s="507" t="e">
        <f>Q19+(VLOOKUP('200 g &amp;'!$J$19,'DATOS &amp;'!$J$173:$W$179,13,FALSE))*Q19+(VLOOKUP('200 g &amp;'!$J$19,'DATOS &amp;'!$J$173:$W$179,14,FALSE))</f>
        <v>#N/A</v>
      </c>
      <c r="S21" s="1534"/>
      <c r="T21" s="526" t="s">
        <v>349</v>
      </c>
      <c r="U21" s="513" t="e">
        <f>U19+(VLOOKUP('2 kg &amp;'!$J$19,'DATOS &amp;'!$J$173:$W$179,9,FALSE))*U19+(VLOOKUP('2 kg &amp;'!$J$19,'DATOS &amp;'!$J$173:$W$179,10,FALSE))</f>
        <v>#N/A</v>
      </c>
      <c r="V21" s="506" t="e">
        <f>V19+(VLOOKUP('2 kg &amp;'!$J$19,'DATOS &amp;'!$J$173:$W$179,11,FALSE))*V19+(VLOOKUP('2 kg &amp;'!$J$19,'DATOS &amp;'!$J$173:$W$179,12,FALSE))</f>
        <v>#N/A</v>
      </c>
      <c r="W21" s="507" t="e">
        <f>W19+(VLOOKUP('2 kg &amp;'!$J$19,'DATOS &amp;'!$J$173:$W$179,13,FALSE))*W19+(VLOOKUP('2 kg &amp;'!$J$19,'DATOS &amp;'!$J$173:$W$179,14,FALSE))</f>
        <v>#N/A</v>
      </c>
      <c r="Y21" s="1534"/>
      <c r="Z21" s="526" t="s">
        <v>349</v>
      </c>
      <c r="AA21" s="513" t="e">
        <f>AA19+(VLOOKUP('5 kg &amp; (C)'!$J$19,'DATOS &amp;'!$J$173:$W$179,9,FALSE))*AA19+(VLOOKUP('5 kg &amp; (C)'!$J$19,'DATOS &amp;'!$J$173:$W$179,10,FALSE))</f>
        <v>#N/A</v>
      </c>
      <c r="AB21" s="506" t="e">
        <f>AB19+(VLOOKUP('5 kg &amp; (C)'!$J$19,'DATOS &amp;'!$J$173:$W$179,11,FALSE))*AB19+(VLOOKUP('5 kg &amp; (C)'!$J$19,'DATOS &amp;'!$J$173:$W$179,12,FALSE))</f>
        <v>#N/A</v>
      </c>
      <c r="AC21" s="507" t="e">
        <f>AC19+(VLOOKUP('5 kg &amp; (C)'!$J$19,'DATOS &amp;'!$J$173:$W$179,13,FALSE))*AC19+(VLOOKUP('5 kg &amp; (C)'!$J$19,'DATOS &amp;'!$J$173:$W$179,14,FALSE))</f>
        <v>#N/A</v>
      </c>
    </row>
    <row r="22" spans="1:29" s="476" customFormat="1" ht="300" customHeight="1" x14ac:dyDescent="0.25"/>
    <row r="23" spans="1:29" s="476" customFormat="1" ht="30" customHeight="1" thickBot="1" x14ac:dyDescent="0.3">
      <c r="G23" s="571"/>
      <c r="H23" s="571"/>
      <c r="I23" s="571"/>
      <c r="J23" s="571"/>
      <c r="K23" s="571"/>
      <c r="S23" s="571"/>
      <c r="T23" s="571"/>
      <c r="U23" s="571"/>
      <c r="V23" s="571"/>
      <c r="W23" s="571"/>
    </row>
    <row r="24" spans="1:29" s="476" customFormat="1" ht="30" customHeight="1" thickBot="1" x14ac:dyDescent="0.3">
      <c r="A24" s="571"/>
      <c r="B24" s="566" t="s">
        <v>360</v>
      </c>
      <c r="C24" s="567" t="s">
        <v>361</v>
      </c>
      <c r="D24" s="572"/>
      <c r="E24" s="571"/>
      <c r="G24" s="571"/>
      <c r="H24" s="566" t="s">
        <v>360</v>
      </c>
      <c r="I24" s="567" t="s">
        <v>361</v>
      </c>
      <c r="J24" s="572"/>
      <c r="K24" s="571"/>
      <c r="M24" s="571"/>
      <c r="N24" s="566" t="s">
        <v>360</v>
      </c>
      <c r="O24" s="567" t="s">
        <v>361</v>
      </c>
      <c r="P24" s="572"/>
      <c r="Q24" s="571"/>
      <c r="S24" s="571"/>
      <c r="T24" s="566" t="s">
        <v>360</v>
      </c>
      <c r="U24" s="567" t="s">
        <v>361</v>
      </c>
      <c r="V24" s="572"/>
      <c r="W24" s="571"/>
      <c r="Y24" s="572"/>
      <c r="Z24" s="568" t="s">
        <v>360</v>
      </c>
      <c r="AA24" s="568" t="s">
        <v>361</v>
      </c>
      <c r="AB24" s="572"/>
      <c r="AC24" s="572"/>
    </row>
    <row r="25" spans="1:29" s="476" customFormat="1" ht="30" customHeight="1" thickBot="1" x14ac:dyDescent="0.3">
      <c r="A25" s="545" t="s">
        <v>344</v>
      </c>
      <c r="B25" s="546">
        <f>'2 g + &amp;'!$B$24</f>
        <v>0</v>
      </c>
      <c r="C25" s="552">
        <f>'2 g + &amp;'!$B$33</f>
        <v>0</v>
      </c>
      <c r="D25" s="554" t="s">
        <v>362</v>
      </c>
      <c r="E25" s="551">
        <f>'2 g + &amp;'!$J$19</f>
        <v>0</v>
      </c>
      <c r="G25" s="573" t="s">
        <v>345</v>
      </c>
      <c r="H25" s="546">
        <f>'20 g + &amp;'!$B$24</f>
        <v>0</v>
      </c>
      <c r="I25" s="552">
        <f>'20 g + &amp;'!$B$33</f>
        <v>0</v>
      </c>
      <c r="J25" s="554" t="s">
        <v>362</v>
      </c>
      <c r="K25" s="551">
        <f>'20 g + &amp;'!$J$19</f>
        <v>0</v>
      </c>
      <c r="M25" s="577" t="s">
        <v>346</v>
      </c>
      <c r="N25" s="546">
        <f>'200 g + &amp;'!$B$24</f>
        <v>0</v>
      </c>
      <c r="O25" s="552">
        <f>'200 g + &amp;'!$B$33</f>
        <v>0</v>
      </c>
      <c r="P25" s="554" t="s">
        <v>362</v>
      </c>
      <c r="Q25" s="551">
        <f>'200 g + &amp;'!$J$19</f>
        <v>0</v>
      </c>
      <c r="S25" s="573" t="s">
        <v>347</v>
      </c>
      <c r="T25" s="546">
        <f>'2 kg + &amp;'!$B$24</f>
        <v>0</v>
      </c>
      <c r="U25" s="552">
        <f>'2 kg + &amp;'!$B$33</f>
        <v>0</v>
      </c>
      <c r="V25" s="554" t="s">
        <v>362</v>
      </c>
      <c r="W25" s="551">
        <f>'2 kg + &amp;'!$J$19</f>
        <v>0</v>
      </c>
      <c r="Y25" s="554" t="s">
        <v>456</v>
      </c>
      <c r="Z25" s="553">
        <f>'10 kg &amp; (C)'!$B$24</f>
        <v>0</v>
      </c>
      <c r="AA25" s="552">
        <f>'10 kg &amp; (C)'!$B$33</f>
        <v>0</v>
      </c>
      <c r="AB25" s="554" t="s">
        <v>362</v>
      </c>
      <c r="AC25" s="551">
        <f>'10 kg &amp; (C)'!$J$19</f>
        <v>0</v>
      </c>
    </row>
    <row r="26" spans="1:29" s="476" customFormat="1" ht="30" customHeight="1" thickBot="1" x14ac:dyDescent="0.3">
      <c r="A26" s="545" t="s">
        <v>341</v>
      </c>
      <c r="B26" s="546" t="s">
        <v>350</v>
      </c>
      <c r="C26" s="546" t="s">
        <v>164</v>
      </c>
      <c r="D26" s="546" t="s">
        <v>325</v>
      </c>
      <c r="E26" s="569" t="s">
        <v>165</v>
      </c>
      <c r="G26" s="566" t="s">
        <v>341</v>
      </c>
      <c r="H26" s="546" t="s">
        <v>350</v>
      </c>
      <c r="I26" s="570" t="s">
        <v>164</v>
      </c>
      <c r="J26" s="570" t="s">
        <v>325</v>
      </c>
      <c r="K26" s="567" t="s">
        <v>165</v>
      </c>
      <c r="M26" s="574" t="s">
        <v>341</v>
      </c>
      <c r="N26" s="578" t="s">
        <v>350</v>
      </c>
      <c r="O26" s="575" t="s">
        <v>164</v>
      </c>
      <c r="P26" s="575" t="s">
        <v>325</v>
      </c>
      <c r="Q26" s="576" t="s">
        <v>165</v>
      </c>
      <c r="S26" s="566" t="s">
        <v>341</v>
      </c>
      <c r="T26" s="546" t="s">
        <v>350</v>
      </c>
      <c r="U26" s="570" t="s">
        <v>164</v>
      </c>
      <c r="V26" s="570" t="s">
        <v>325</v>
      </c>
      <c r="W26" s="567" t="s">
        <v>165</v>
      </c>
      <c r="Y26" s="566" t="s">
        <v>341</v>
      </c>
      <c r="Z26" s="546" t="s">
        <v>350</v>
      </c>
      <c r="AA26" s="570" t="s">
        <v>164</v>
      </c>
      <c r="AB26" s="570" t="s">
        <v>325</v>
      </c>
      <c r="AC26" s="567" t="s">
        <v>165</v>
      </c>
    </row>
    <row r="27" spans="1:29" s="476" customFormat="1" ht="39.950000000000003" customHeight="1" x14ac:dyDescent="0.25">
      <c r="A27" s="1532" t="e">
        <f>'2 g + &amp;'!$E$4</f>
        <v>#N/A</v>
      </c>
      <c r="B27" s="509" t="s">
        <v>342</v>
      </c>
      <c r="C27" s="833"/>
      <c r="D27" s="834"/>
      <c r="E27" s="835"/>
      <c r="G27" s="1532" t="e">
        <f>'20 g + &amp;'!$E$4</f>
        <v>#N/A</v>
      </c>
      <c r="H27" s="509" t="s">
        <v>342</v>
      </c>
      <c r="I27" s="833"/>
      <c r="J27" s="834"/>
      <c r="K27" s="835"/>
      <c r="M27" s="1532" t="e">
        <f>'200 g + &amp;'!$E$4</f>
        <v>#N/A</v>
      </c>
      <c r="N27" s="522" t="s">
        <v>342</v>
      </c>
      <c r="O27" s="833"/>
      <c r="P27" s="834"/>
      <c r="Q27" s="835"/>
      <c r="S27" s="1532" t="e">
        <f>'2 kg + &amp;'!$E$4</f>
        <v>#N/A</v>
      </c>
      <c r="T27" s="509" t="s">
        <v>342</v>
      </c>
      <c r="U27" s="833"/>
      <c r="V27" s="834"/>
      <c r="W27" s="835"/>
      <c r="Y27" s="1532" t="e">
        <f>'10 kg &amp; (C)'!$E$4</f>
        <v>#N/A</v>
      </c>
      <c r="Z27" s="509" t="s">
        <v>342</v>
      </c>
      <c r="AA27" s="833"/>
      <c r="AB27" s="834"/>
      <c r="AC27" s="835"/>
    </row>
    <row r="28" spans="1:29" s="476" customFormat="1" ht="39.950000000000003" customHeight="1" thickBot="1" x14ac:dyDescent="0.3">
      <c r="A28" s="1533"/>
      <c r="B28" s="511" t="s">
        <v>343</v>
      </c>
      <c r="C28" s="830"/>
      <c r="D28" s="831"/>
      <c r="E28" s="832"/>
      <c r="G28" s="1533"/>
      <c r="H28" s="511" t="s">
        <v>343</v>
      </c>
      <c r="I28" s="830"/>
      <c r="J28" s="831"/>
      <c r="K28" s="832"/>
      <c r="M28" s="1533"/>
      <c r="N28" s="523" t="s">
        <v>343</v>
      </c>
      <c r="O28" s="830"/>
      <c r="P28" s="831"/>
      <c r="Q28" s="832"/>
      <c r="R28" s="521"/>
      <c r="S28" s="1533"/>
      <c r="T28" s="511" t="s">
        <v>343</v>
      </c>
      <c r="U28" s="830"/>
      <c r="V28" s="831"/>
      <c r="W28" s="832"/>
      <c r="Y28" s="1533"/>
      <c r="Z28" s="511" t="s">
        <v>343</v>
      </c>
      <c r="AA28" s="830"/>
      <c r="AB28" s="831"/>
      <c r="AC28" s="832"/>
    </row>
    <row r="29" spans="1:29" s="476" customFormat="1" ht="39.950000000000003" customHeight="1" x14ac:dyDescent="0.25">
      <c r="A29" s="1533"/>
      <c r="B29" s="525" t="s">
        <v>348</v>
      </c>
      <c r="C29" s="517" t="e">
        <f>C27+(VLOOKUP('2 g + &amp;'!$J$19,'DATOS &amp;'!$J$173:$W$179,9,FALSE))*C27+(VLOOKUP('2 g + &amp;'!$J$19,'DATOS &amp;'!$J$173:$W$179,10,FALSE))</f>
        <v>#N/A</v>
      </c>
      <c r="D29" s="514" t="e">
        <f>D27+(VLOOKUP('2 g + &amp;'!$J$19,'DATOS &amp;'!$J$173:$W$179,11,FALSE))*D27+(VLOOKUP('2 g + &amp;'!$J$19,'DATOS &amp;'!$J$173:$W$179,12,FALSE))</f>
        <v>#N/A</v>
      </c>
      <c r="E29" s="515" t="e">
        <f>E27+(VLOOKUP('2 g + &amp;'!$J$19,'DATOS &amp;'!$J$173:$W$179,13,FALSE))*E27+(VLOOKUP('2 g + &amp;'!$J$19,'DATOS &amp;'!$J$173:$W$179,14,FALSE))</f>
        <v>#N/A</v>
      </c>
      <c r="G29" s="1533"/>
      <c r="H29" s="525" t="s">
        <v>348</v>
      </c>
      <c r="I29" s="517" t="e">
        <f>I27+(VLOOKUP('20 g + &amp;'!$J$19,'DATOS &amp;'!$J$173:$W$179,9,FALSE))*I27+(VLOOKUP('20 g + &amp;'!$J$19,'DATOS &amp;'!$J$173:$W$179,10,FALSE))</f>
        <v>#N/A</v>
      </c>
      <c r="J29" s="514" t="e">
        <f>J27+(VLOOKUP('20 g + &amp;'!$J$19,'DATOS &amp;'!$J$173:$W$179,11,FALSE))*J27+(VLOOKUP('20 g + &amp;'!$J$19,'DATOS &amp;'!$J$173:$W$179,12,FALSE))</f>
        <v>#N/A</v>
      </c>
      <c r="K29" s="515" t="e">
        <f>K27+(VLOOKUP('20 g + &amp;'!$J$19,'DATOS &amp;'!$J$173:$W$179,13,FALSE))*K27+(VLOOKUP('20 g + &amp;'!$J$19,'DATOS &amp;'!$J$173:$W$179,14,FALSE))</f>
        <v>#N/A</v>
      </c>
      <c r="M29" s="1533"/>
      <c r="N29" s="532" t="s">
        <v>348</v>
      </c>
      <c r="O29" s="524" t="e">
        <f>O27+(VLOOKUP('200 g + &amp;'!$J$19,'DATOS &amp;'!$J$173:$W$179,9,FALSE))*O27+(VLOOKUP('200 g + &amp;'!$J$19,'DATOS &amp;'!$J$173:$W$179,10,FALSE))</f>
        <v>#N/A</v>
      </c>
      <c r="P29" s="534" t="e">
        <f>P27+(VLOOKUP('200 g + &amp;'!$J$19,'DATOS &amp;'!$J$173:$W$179,11,FALSE))*P27+(VLOOKUP('200 g + &amp;'!$J$19,'DATOS &amp;'!$J$173:$W$179,12,FALSE))</f>
        <v>#N/A</v>
      </c>
      <c r="Q29" s="535" t="e">
        <f>Q27+(VLOOKUP('200 g + &amp;'!$J$19,'DATOS &amp;'!$J$173:$W$179,13,FALSE))*Q27+(VLOOKUP('200 g + &amp;'!$J$19,'DATOS &amp;'!$J$173:$W$179,14,FALSE))</f>
        <v>#N/A</v>
      </c>
      <c r="S29" s="1533"/>
      <c r="T29" s="525" t="s">
        <v>348</v>
      </c>
      <c r="U29" s="517" t="e">
        <f>U27+(VLOOKUP('2 kg + &amp;'!$J$19,'DATOS &amp;'!$J$173:$W$179,9,FALSE))*U27+(VLOOKUP('2 kg + &amp;'!$J$19,'DATOS &amp;'!$J$173:$W$179,10,FALSE))</f>
        <v>#N/A</v>
      </c>
      <c r="V29" s="514" t="e">
        <f>V27+(VLOOKUP('2 kg + &amp;'!$J$19,'DATOS &amp;'!$J$173:$W$179,11,FALSE))*V27+(VLOOKUP('2 kg + &amp;'!$J$19,'DATOS &amp;'!$J$173:$W$179,12,FALSE))</f>
        <v>#N/A</v>
      </c>
      <c r="W29" s="515" t="e">
        <f>W27+(VLOOKUP('2 kg + &amp;'!$J$19,'DATOS &amp;'!$J$173:$W$179,13,FALSE))*W27+(VLOOKUP('2 kg + &amp;'!$J$19,'DATOS &amp;'!$J$173:$W$179,14,FALSE))</f>
        <v>#N/A</v>
      </c>
      <c r="Y29" s="1533"/>
      <c r="Z29" s="525" t="s">
        <v>348</v>
      </c>
      <c r="AA29" s="517" t="e">
        <f>AA27+(VLOOKUP('10 kg &amp; (C)'!$J$19,'DATOS &amp;'!$J$173:$W$179,9,FALSE))*AA27+(VLOOKUP('10 kg &amp; (C)'!$J$19,'DATOS &amp;'!$J$173:$W$179,10,FALSE))</f>
        <v>#N/A</v>
      </c>
      <c r="AB29" s="514" t="e">
        <f>AB27+(VLOOKUP('10 kg &amp; (C)'!$J$19,'DATOS &amp;'!$J$173:$W$179,11,FALSE))*AB27+(VLOOKUP('10 kg &amp; (C)'!$J$19,'DATOS &amp;'!$J$173:$W$179,12,FALSE))</f>
        <v>#N/A</v>
      </c>
      <c r="AC29" s="515" t="e">
        <f>AC27+(VLOOKUP('10 kg &amp; (C)'!$J$19,'DATOS &amp;'!$J$173:$W$179,13,FALSE))*AC27+(VLOOKUP('10 kg &amp; (C)'!$J$19,'DATOS &amp;'!$J$173:$W$179,14,FALSE))</f>
        <v>#N/A</v>
      </c>
    </row>
    <row r="30" spans="1:29" s="476" customFormat="1" ht="39.950000000000003" customHeight="1" thickBot="1" x14ac:dyDescent="0.3">
      <c r="A30" s="1534"/>
      <c r="B30" s="526" t="s">
        <v>349</v>
      </c>
      <c r="C30" s="513" t="e">
        <f>C28+(VLOOKUP('2 g + &amp;'!$J$19,'DATOS &amp;'!$J$173:$W$179,9,FALSE))*C28+(VLOOKUP('2 g + &amp;'!$J$19,'DATOS &amp;'!$J$173:$W$179,10,FALSE))</f>
        <v>#N/A</v>
      </c>
      <c r="D30" s="506" t="e">
        <f>D28+(VLOOKUP('2 g + &amp;'!$J$19,'DATOS &amp;'!$J$173:$W$179,11,FALSE))*D28+(VLOOKUP('2 g + &amp;'!$J$19,'DATOS &amp;'!$J$173:$W$179,12,FALSE))</f>
        <v>#N/A</v>
      </c>
      <c r="E30" s="507" t="e">
        <f>E28+(VLOOKUP('2 g + &amp;'!$J$19,'DATOS &amp;'!$J$173:$W$179,13,FALSE))*E28+(VLOOKUP('2 g + &amp;'!$J$19,'DATOS &amp;'!$J$173:$W$179,14,FALSE))</f>
        <v>#N/A</v>
      </c>
      <c r="G30" s="1534"/>
      <c r="H30" s="526" t="s">
        <v>349</v>
      </c>
      <c r="I30" s="513" t="e">
        <f>I28+(VLOOKUP('20 g &amp;'!$J$19,'DATOS &amp;'!$J$173:$W$179,9,FALSE))*I28+(VLOOKUP('20 g &amp;'!$J$19,'DATOS &amp;'!$J$173:$W$179,10,FALSE))</f>
        <v>#N/A</v>
      </c>
      <c r="J30" s="506" t="e">
        <f>J28+(VLOOKUP('20 g + &amp;'!$J$19,'DATOS &amp;'!$J$173:$W$179,11,FALSE))*J28+(VLOOKUP('20 g + &amp;'!$J$19,'DATOS &amp;'!$J$173:$W$179,12,FALSE))</f>
        <v>#N/A</v>
      </c>
      <c r="K30" s="507" t="e">
        <f>K28+(VLOOKUP('20 g + &amp;'!$J$19,'DATOS &amp;'!$J$173:$W$179,13,FALSE))*K28+(VLOOKUP('20 g + &amp;'!$J$19,'DATOS &amp;'!$J$173:$W$179,14,FALSE))</f>
        <v>#N/A</v>
      </c>
      <c r="M30" s="1534"/>
      <c r="N30" s="533" t="s">
        <v>349</v>
      </c>
      <c r="O30" s="536" t="e">
        <f>O28+(VLOOKUP('200 g + &amp;'!$J$19,'DATOS &amp;'!$J$173:$W$179,9,FALSE))*O28+(VLOOKUP('200 g + &amp;'!$J$19,'DATOS &amp;'!$J$173:$W$179,10,FALSE))</f>
        <v>#N/A</v>
      </c>
      <c r="P30" s="537" t="e">
        <f>P28+(VLOOKUP('200 g + &amp;'!$J$19,'DATOS &amp;'!$J$173:$W$179,11,FALSE))*P28+(VLOOKUP('200 g + &amp;'!$J$19,'DATOS &amp;'!$J$173:$W$179,12,FALSE))</f>
        <v>#N/A</v>
      </c>
      <c r="Q30" s="538" t="e">
        <f>Q28+(VLOOKUP('200 g &amp;'!$J$19,'DATOS &amp;'!$J$173:$W$179,9,FALSE))*Q28+(VLOOKUP('200 g &amp;'!$J$19,'DATOS &amp;'!$J$173:$W$179,10,FALSE))</f>
        <v>#N/A</v>
      </c>
      <c r="S30" s="1534"/>
      <c r="T30" s="526" t="s">
        <v>349</v>
      </c>
      <c r="U30" s="513" t="e">
        <f>U28+(VLOOKUP('2 kg + &amp;'!$J$19,'DATOS &amp;'!$J$173:$W$179,9,FALSE))*U28+(VLOOKUP('2 kg + &amp;'!$J$19,'DATOS &amp;'!$J$173:$W$179,10,FALSE))</f>
        <v>#N/A</v>
      </c>
      <c r="V30" s="506" t="e">
        <f>V28+(VLOOKUP('2 kg + &amp;'!$J$19,'DATOS &amp;'!$J$173:$W$179,11,FALSE))*V28+(VLOOKUP('2 kg + &amp;'!$J$19,'DATOS &amp;'!$J$173:$W$179,12,FALSE))</f>
        <v>#N/A</v>
      </c>
      <c r="W30" s="507" t="e">
        <f>W28+(VLOOKUP('2 kg + &amp;'!$J$19,'DATOS &amp;'!$J$173:$W$179,13,FALSE))*W28+(VLOOKUP('2 kg + &amp;'!$J$19,'DATOS &amp;'!$J$173:$W$179,14,FALSE))</f>
        <v>#N/A</v>
      </c>
      <c r="Y30" s="1534"/>
      <c r="Z30" s="526" t="s">
        <v>349</v>
      </c>
      <c r="AA30" s="513" t="e">
        <f>AA28+(VLOOKUP('10 kg &amp; (C)'!$J$19,'DATOS &amp;'!$J$173:$W$179,9,FALSE))*AA28+(VLOOKUP('10 kg &amp; (C)'!$J$19,'DATOS &amp;'!$J$173:$W$179,10,FALSE))</f>
        <v>#N/A</v>
      </c>
      <c r="AB30" s="506" t="e">
        <f>AB28+(VLOOKUP('10 kg &amp; (C)'!$J$19,'DATOS &amp;'!$J$173:$W$179,11,FALSE))*AB28+(VLOOKUP('10 kg &amp; (C)'!$J$19,'DATOS &amp;'!$J$173:$W$179,12,FALSE))</f>
        <v>#N/A</v>
      </c>
      <c r="AC30" s="507" t="e">
        <f>AC28+(VLOOKUP('10 kg &amp; (C)'!$J$19,'DATOS &amp;'!$J$173:$W$179,13,FALSE))*AC28+(VLOOKUP('10 kg &amp; (C)'!$J$19,'DATOS &amp;'!$J$173:$W$179,14,FALSE))</f>
        <v>#N/A</v>
      </c>
    </row>
    <row r="31" spans="1:29" s="476" customFormat="1" ht="300" customHeight="1" x14ac:dyDescent="0.25"/>
    <row r="32" spans="1:29" s="476" customFormat="1" ht="30" customHeight="1" thickBot="1" x14ac:dyDescent="0.3">
      <c r="B32" s="475"/>
      <c r="C32" s="474"/>
      <c r="D32" s="474"/>
      <c r="E32" s="474"/>
    </row>
    <row r="33" spans="1:29" s="476" customFormat="1" ht="30" customHeight="1" thickBot="1" x14ac:dyDescent="0.3">
      <c r="A33" s="571"/>
      <c r="B33" s="566" t="s">
        <v>360</v>
      </c>
      <c r="C33" s="567" t="s">
        <v>361</v>
      </c>
      <c r="D33" s="572"/>
      <c r="E33" s="571"/>
      <c r="G33" s="571"/>
      <c r="H33" s="566" t="s">
        <v>360</v>
      </c>
      <c r="I33" s="567" t="s">
        <v>361</v>
      </c>
      <c r="J33" s="572"/>
      <c r="K33" s="571"/>
      <c r="M33" s="571"/>
      <c r="N33" s="566" t="s">
        <v>360</v>
      </c>
      <c r="O33" s="567" t="s">
        <v>361</v>
      </c>
      <c r="P33" s="572"/>
      <c r="Q33" s="571"/>
      <c r="S33" s="571"/>
      <c r="T33" s="566" t="s">
        <v>360</v>
      </c>
      <c r="U33" s="567" t="s">
        <v>361</v>
      </c>
      <c r="V33" s="572"/>
      <c r="W33" s="571"/>
      <c r="Y33" s="572"/>
      <c r="Z33" s="568" t="s">
        <v>360</v>
      </c>
      <c r="AA33" s="568" t="s">
        <v>361</v>
      </c>
      <c r="AB33" s="572"/>
      <c r="AC33" s="572"/>
    </row>
    <row r="34" spans="1:29" s="476" customFormat="1" ht="30" customHeight="1" thickBot="1" x14ac:dyDescent="0.3">
      <c r="A34" s="545" t="s">
        <v>339</v>
      </c>
      <c r="B34" s="546">
        <f>'5 g &amp;'!$B$24</f>
        <v>0</v>
      </c>
      <c r="C34" s="552">
        <f>'5 g &amp;'!$B$33</f>
        <v>0</v>
      </c>
      <c r="D34" s="554" t="s">
        <v>362</v>
      </c>
      <c r="E34" s="551">
        <f>'5 g &amp;'!$J$19</f>
        <v>0</v>
      </c>
      <c r="G34" s="573" t="s">
        <v>176</v>
      </c>
      <c r="H34" s="546">
        <f>'50 g &amp;'!$B$24</f>
        <v>0</v>
      </c>
      <c r="I34" s="552">
        <f>'50 g &amp;'!$B$33</f>
        <v>0</v>
      </c>
      <c r="J34" s="554" t="s">
        <v>362</v>
      </c>
      <c r="K34" s="551">
        <f>'50 g &amp;'!$J$19</f>
        <v>0</v>
      </c>
      <c r="M34" s="573" t="s">
        <v>180</v>
      </c>
      <c r="N34" s="546">
        <f>'500 g &amp;'!$B$24</f>
        <v>0</v>
      </c>
      <c r="O34" s="552">
        <f>'500 g &amp;'!$B$33</f>
        <v>0</v>
      </c>
      <c r="P34" s="554" t="s">
        <v>362</v>
      </c>
      <c r="Q34" s="551">
        <f>'500 g &amp;'!$J$19</f>
        <v>0</v>
      </c>
      <c r="S34" s="573" t="s">
        <v>143</v>
      </c>
      <c r="T34" s="546">
        <f>'5 kg &amp;'!$B$24</f>
        <v>0</v>
      </c>
      <c r="U34" s="552">
        <f>'5 kg &amp;'!$B$33</f>
        <v>0</v>
      </c>
      <c r="V34" s="554" t="s">
        <v>362</v>
      </c>
      <c r="W34" s="551">
        <f>'5 kg &amp;'!$J$19</f>
        <v>0</v>
      </c>
      <c r="Y34" s="554" t="s">
        <v>457</v>
      </c>
      <c r="Z34" s="553">
        <f>'20 kg &amp; (C)'!$B$24</f>
        <v>0</v>
      </c>
      <c r="AA34" s="552">
        <f>'20 kg &amp; (C)'!$B$33</f>
        <v>0</v>
      </c>
      <c r="AB34" s="554" t="s">
        <v>362</v>
      </c>
      <c r="AC34" s="551">
        <f>'20 kg &amp; (C)'!$J$19</f>
        <v>0</v>
      </c>
    </row>
    <row r="35" spans="1:29" s="476" customFormat="1" ht="30" customHeight="1" thickBot="1" x14ac:dyDescent="0.3">
      <c r="A35" s="545" t="s">
        <v>341</v>
      </c>
      <c r="B35" s="546" t="s">
        <v>350</v>
      </c>
      <c r="C35" s="546" t="s">
        <v>164</v>
      </c>
      <c r="D35" s="546" t="s">
        <v>325</v>
      </c>
      <c r="E35" s="569" t="s">
        <v>165</v>
      </c>
      <c r="G35" s="545" t="s">
        <v>341</v>
      </c>
      <c r="H35" s="546" t="s">
        <v>350</v>
      </c>
      <c r="I35" s="546" t="s">
        <v>164</v>
      </c>
      <c r="J35" s="546" t="s">
        <v>325</v>
      </c>
      <c r="K35" s="569" t="s">
        <v>165</v>
      </c>
      <c r="M35" s="566" t="s">
        <v>341</v>
      </c>
      <c r="N35" s="546" t="s">
        <v>350</v>
      </c>
      <c r="O35" s="570" t="s">
        <v>164</v>
      </c>
      <c r="P35" s="570" t="s">
        <v>325</v>
      </c>
      <c r="Q35" s="567" t="s">
        <v>165</v>
      </c>
      <c r="S35" s="566" t="s">
        <v>341</v>
      </c>
      <c r="T35" s="546" t="s">
        <v>350</v>
      </c>
      <c r="U35" s="570" t="s">
        <v>164</v>
      </c>
      <c r="V35" s="570" t="s">
        <v>325</v>
      </c>
      <c r="W35" s="567" t="s">
        <v>165</v>
      </c>
      <c r="Y35" s="566" t="s">
        <v>341</v>
      </c>
      <c r="Z35" s="546" t="s">
        <v>350</v>
      </c>
      <c r="AA35" s="570" t="s">
        <v>164</v>
      </c>
      <c r="AB35" s="570" t="s">
        <v>325</v>
      </c>
      <c r="AC35" s="567" t="s">
        <v>165</v>
      </c>
    </row>
    <row r="36" spans="1:29" s="476" customFormat="1" ht="39.950000000000003" customHeight="1" x14ac:dyDescent="0.25">
      <c r="A36" s="1532" t="e">
        <f>'5 g &amp;'!$E$4</f>
        <v>#N/A</v>
      </c>
      <c r="B36" s="509" t="s">
        <v>342</v>
      </c>
      <c r="C36" s="833"/>
      <c r="D36" s="834"/>
      <c r="E36" s="835"/>
      <c r="G36" s="1532" t="e">
        <f>'50 g &amp;'!$E$4</f>
        <v>#N/A</v>
      </c>
      <c r="H36" s="509" t="s">
        <v>342</v>
      </c>
      <c r="I36" s="833"/>
      <c r="J36" s="834"/>
      <c r="K36" s="835"/>
      <c r="M36" s="1532" t="e">
        <f>'500 g &amp;'!$E$4</f>
        <v>#N/A</v>
      </c>
      <c r="N36" s="509" t="s">
        <v>342</v>
      </c>
      <c r="O36" s="833"/>
      <c r="P36" s="834"/>
      <c r="Q36" s="835"/>
      <c r="S36" s="1532" t="e">
        <f>'5 kg &amp;'!$E$4</f>
        <v>#N/A</v>
      </c>
      <c r="T36" s="509" t="s">
        <v>342</v>
      </c>
      <c r="U36" s="833"/>
      <c r="V36" s="834"/>
      <c r="W36" s="835"/>
      <c r="Y36" s="1532" t="e">
        <f>'20 kg &amp; (C)'!$E$4</f>
        <v>#N/A</v>
      </c>
      <c r="Z36" s="509" t="s">
        <v>342</v>
      </c>
      <c r="AA36" s="833"/>
      <c r="AB36" s="834"/>
      <c r="AC36" s="835"/>
    </row>
    <row r="37" spans="1:29" s="476" customFormat="1" ht="39.950000000000003" customHeight="1" thickBot="1" x14ac:dyDescent="0.3">
      <c r="A37" s="1533"/>
      <c r="B37" s="511" t="s">
        <v>343</v>
      </c>
      <c r="C37" s="830"/>
      <c r="D37" s="831"/>
      <c r="E37" s="832"/>
      <c r="G37" s="1533"/>
      <c r="H37" s="511" t="s">
        <v>343</v>
      </c>
      <c r="I37" s="830"/>
      <c r="J37" s="831"/>
      <c r="K37" s="832"/>
      <c r="M37" s="1533"/>
      <c r="N37" s="511" t="s">
        <v>343</v>
      </c>
      <c r="O37" s="830"/>
      <c r="P37" s="831"/>
      <c r="Q37" s="832"/>
      <c r="S37" s="1533"/>
      <c r="T37" s="511" t="s">
        <v>343</v>
      </c>
      <c r="U37" s="830"/>
      <c r="V37" s="831"/>
      <c r="W37" s="832"/>
      <c r="Y37" s="1533"/>
      <c r="Z37" s="511" t="s">
        <v>343</v>
      </c>
      <c r="AA37" s="830"/>
      <c r="AB37" s="831"/>
      <c r="AC37" s="832"/>
    </row>
    <row r="38" spans="1:29" s="476" customFormat="1" ht="39.950000000000003" customHeight="1" x14ac:dyDescent="0.25">
      <c r="A38" s="1533"/>
      <c r="B38" s="525" t="s">
        <v>348</v>
      </c>
      <c r="C38" s="517" t="e">
        <f>C36+(VLOOKUP('5 g &amp;'!$J$19,'DATOS &amp;'!$J$173:$W$179,9,FALSE))*C36+(VLOOKUP('5 g &amp;'!$J$19,'DATOS &amp;'!$J$173:$W$179,10,FALSE))</f>
        <v>#N/A</v>
      </c>
      <c r="D38" s="514" t="e">
        <f>D36+(VLOOKUP('5 g &amp;'!$J$19,'DATOS &amp;'!$J$173:$W$179,11,FALSE))*D36+(VLOOKUP('5 g &amp;'!$J$19,'DATOS &amp;'!$J$173:$W$179,12,FALSE))</f>
        <v>#N/A</v>
      </c>
      <c r="E38" s="515" t="e">
        <f>E36+(VLOOKUP('5 g &amp;'!$J$19,'DATOS &amp;'!$J$173:$W$179,13,FALSE))*E36+(VLOOKUP('5 g &amp;'!$J$19,'DATOS &amp;'!$J$173:$W$179,14,FALSE))</f>
        <v>#N/A</v>
      </c>
      <c r="G38" s="1533"/>
      <c r="H38" s="525" t="s">
        <v>348</v>
      </c>
      <c r="I38" s="517" t="e">
        <f>I36+(VLOOKUP('50 g &amp;'!$J$19,'DATOS &amp;'!$J$173:$W$179,9,FALSE))*I36+(VLOOKUP('50 g &amp;'!$J$19,'DATOS &amp;'!$J$173:$W$179,10,FALSE))</f>
        <v>#N/A</v>
      </c>
      <c r="J38" s="514" t="e">
        <f>J36+(VLOOKUP('50 g &amp;'!$J$19,'DATOS &amp;'!$J$173:$W$179,11,FALSE))*J36+(VLOOKUP('50 g &amp;'!$J$19,'DATOS &amp;'!$J$173:$W$179,12,FALSE))</f>
        <v>#N/A</v>
      </c>
      <c r="K38" s="515" t="e">
        <f>K36+(VLOOKUP('50 g &amp;'!$J$19,'DATOS &amp;'!$J$173:$W$179,13,FALSE))*K36+(VLOOKUP('50 g &amp;'!$J$19,'DATOS &amp;'!$J$173:$W$179,14,FALSE))</f>
        <v>#N/A</v>
      </c>
      <c r="M38" s="1533"/>
      <c r="N38" s="525" t="s">
        <v>348</v>
      </c>
      <c r="O38" s="517" t="e">
        <f>O36+(VLOOKUP('500 g &amp;'!$J$19,'DATOS &amp;'!$J$173:$W$179,9,FALSE))*O36+(VLOOKUP('500 g &amp;'!$J$19,'DATOS &amp;'!$J$173:$W$179,10,FALSE))</f>
        <v>#N/A</v>
      </c>
      <c r="P38" s="514" t="e">
        <f>P36+(VLOOKUP('500 g &amp;'!$J$19,'DATOS &amp;'!$J$173:$W$179,11,FALSE))*P36+(VLOOKUP('500 g &amp;'!$J$19,'DATOS &amp;'!$J$173:$W$179,12,FALSE))</f>
        <v>#N/A</v>
      </c>
      <c r="Q38" s="515" t="e">
        <f>Q36+(VLOOKUP('500 g &amp;'!$J$19,'DATOS &amp;'!$J$173:$W$179,13,FALSE))*Q36+(VLOOKUP('500 g &amp;'!$J$19,'DATOS &amp;'!$J$173:$W$179,14,FALSE))</f>
        <v>#N/A</v>
      </c>
      <c r="S38" s="1533"/>
      <c r="T38" s="525" t="s">
        <v>348</v>
      </c>
      <c r="U38" s="517" t="e">
        <f>U36+(VLOOKUP('5 kg &amp;'!$J$19,'DATOS &amp;'!$J$173:$W$179,9,FALSE))*U36+(VLOOKUP('5 kg &amp;'!$J$19,'DATOS &amp;'!$J$173:$W$179,10,FALSE))</f>
        <v>#N/A</v>
      </c>
      <c r="V38" s="514" t="e">
        <f>V36+(VLOOKUP('5 kg &amp;'!$J$19,'DATOS &amp;'!$J$173:$W$179,11,FALSE))*V36+(VLOOKUP('5 kg &amp;'!$J$19,'DATOS &amp;'!$J$173:$W$179,12,FALSE))</f>
        <v>#N/A</v>
      </c>
      <c r="W38" s="515" t="e">
        <f>W36+(VLOOKUP('5 kg &amp;'!$J$19,'DATOS &amp;'!$J$173:$W$179,13,FALSE))*W36+(VLOOKUP('5 kg &amp;'!$J$19,'DATOS &amp;'!$J$173:$W$179,14,FALSE))</f>
        <v>#N/A</v>
      </c>
      <c r="Y38" s="1533"/>
      <c r="Z38" s="525" t="s">
        <v>348</v>
      </c>
      <c r="AA38" s="517" t="e">
        <f>AA36+(VLOOKUP('20 kg &amp; (C)'!$J$19,'DATOS &amp;'!$J$173:$W$179,9,FALSE))*AA36+(VLOOKUP('20 kg &amp; (C)'!$J$19,'DATOS &amp;'!$J$173:$W$179,10,FALSE))</f>
        <v>#N/A</v>
      </c>
      <c r="AB38" s="514" t="e">
        <f>AB36+(VLOOKUP('20 kg &amp; (C)'!$J$19,'DATOS &amp;'!$J$173:$W$179,11,FALSE))*AB36+(VLOOKUP('20 kg &amp; (C)'!$J$19,'DATOS &amp;'!$J$173:$W$179,12,FALSE))</f>
        <v>#N/A</v>
      </c>
      <c r="AC38" s="515" t="e">
        <f>AC36+(VLOOKUP('20 kg &amp; (C)'!$J$19,'DATOS &amp;'!$J$173:$W$179,13,FALSE))*AC36+(VLOOKUP('20 kg &amp; (C)'!$J$19,'DATOS &amp;'!$J$173:$W$179,14,FALSE))</f>
        <v>#N/A</v>
      </c>
    </row>
    <row r="39" spans="1:29" s="476" customFormat="1" ht="39.950000000000003" customHeight="1" thickBot="1" x14ac:dyDescent="0.3">
      <c r="A39" s="1534"/>
      <c r="B39" s="526" t="s">
        <v>349</v>
      </c>
      <c r="C39" s="513" t="e">
        <f>C37+(VLOOKUP('5 g &amp;'!$J$19,'DATOS &amp;'!$J$173:$W$179,9,FALSE))*C37+(VLOOKUP('5 g &amp;'!$J$19,'DATOS &amp;'!$J$173:$W$179,10,FALSE))</f>
        <v>#N/A</v>
      </c>
      <c r="D39" s="506" t="e">
        <f>D37+(VLOOKUP('5 g &amp;'!$J$19,'DATOS &amp;'!$J$173:$W$179,11,FALSE))*D37+(VLOOKUP('5 g &amp;'!$J$19,'DATOS &amp;'!$J$173:$W$179,12,FALSE))</f>
        <v>#N/A</v>
      </c>
      <c r="E39" s="507" t="e">
        <f>E37+(VLOOKUP('5 g &amp;'!$J$19,'DATOS &amp;'!$J$173:$W$179,13,FALSE))*E37+(VLOOKUP('5 g &amp;'!$J$19,'DATOS &amp;'!$J$173:$W$179,14,FALSE))</f>
        <v>#N/A</v>
      </c>
      <c r="G39" s="1534"/>
      <c r="H39" s="526" t="s">
        <v>349</v>
      </c>
      <c r="I39" s="513" t="e">
        <f>I37+(VLOOKUP('50 g &amp;'!$J$19,'DATOS &amp;'!$J$173:$W$179,9,FALSE))*I37+(VLOOKUP('50 g &amp;'!$J$19,'DATOS &amp;'!$J$173:$W$179,10,FALSE))</f>
        <v>#N/A</v>
      </c>
      <c r="J39" s="506" t="e">
        <f>J37+(VLOOKUP('50 g &amp;'!$J$19,'DATOS &amp;'!$J$173:$W$179,11,FALSE))*J37+(VLOOKUP('50 g &amp;'!$J$19,'DATOS &amp;'!$J$173:$W$179,12,FALSE))</f>
        <v>#N/A</v>
      </c>
      <c r="K39" s="507" t="e">
        <f>K37+(VLOOKUP('50 g &amp;'!$J$19,'DATOS &amp;'!$J$173:$W$179,13,FALSE))*K37+(VLOOKUP('50 g &amp;'!$J$19,'DATOS &amp;'!$J$173:$W$179,14,FALSE))</f>
        <v>#N/A</v>
      </c>
      <c r="M39" s="1534"/>
      <c r="N39" s="526" t="s">
        <v>349</v>
      </c>
      <c r="O39" s="513" t="e">
        <f>O37+(VLOOKUP('500 g &amp;'!$J$19,'DATOS &amp;'!$J$173:$W$179,9,FALSE))*O37+(VLOOKUP('500 g &amp;'!$J$19,'DATOS &amp;'!$J$173:$W$179,10,FALSE))</f>
        <v>#N/A</v>
      </c>
      <c r="P39" s="506" t="e">
        <f>P37+(VLOOKUP('500 g &amp;'!$J$19,'DATOS &amp;'!$J$173:$W$179,11,FALSE))*P37+(VLOOKUP('500 g &amp;'!$J$19,'DATOS &amp;'!$J$173:$W$179,12,FALSE))</f>
        <v>#N/A</v>
      </c>
      <c r="Q39" s="507" t="e">
        <f>Q37+(VLOOKUP('500 g &amp;'!$J$19,'DATOS &amp;'!$J$173:$W$179,13,FALSE))*Q37+(VLOOKUP('500 g &amp;'!$J$19,'DATOS &amp;'!$J$173:$W$179,14,FALSE))</f>
        <v>#N/A</v>
      </c>
      <c r="S39" s="1534"/>
      <c r="T39" s="526" t="s">
        <v>349</v>
      </c>
      <c r="U39" s="513" t="e">
        <f>U37+(VLOOKUP('5 kg &amp;'!$J$19,'DATOS &amp;'!$J$173:$W$179,9,FALSE))*U37+(VLOOKUP('5 kg &amp;'!$J$19,'DATOS &amp;'!$J$173:$W$179,10,FALSE))</f>
        <v>#N/A</v>
      </c>
      <c r="V39" s="506" t="e">
        <f>V37+(VLOOKUP('5 kg &amp;'!$J$19,'DATOS &amp;'!$J$173:$W$179,11,FALSE))*V37+(VLOOKUP('5 kg &amp;'!$J$19,'DATOS &amp;'!$J$173:$W$179,12,FALSE))</f>
        <v>#N/A</v>
      </c>
      <c r="W39" s="507" t="e">
        <f>W37+(VLOOKUP('5 kg &amp;'!$J$19,'DATOS &amp;'!$J$173:$W$179,13,FALSE))*W37+(VLOOKUP('5 kg &amp;'!$J$19,'DATOS &amp;'!$J$173:$W$179,14,FALSE))</f>
        <v>#N/A</v>
      </c>
      <c r="Y39" s="1534"/>
      <c r="Z39" s="526" t="s">
        <v>349</v>
      </c>
      <c r="AA39" s="513" t="e">
        <f>AA37+(VLOOKUP('20 kg &amp; (C)'!$J$19,'DATOS &amp;'!$J$173:$W$179,9,FALSE))*AA37+(VLOOKUP('20 kg &amp; (C)'!$J$19,'DATOS &amp;'!$J$173:$W$179,10,FALSE))</f>
        <v>#N/A</v>
      </c>
      <c r="AB39" s="506" t="e">
        <f>AB37+(VLOOKUP('20 kg &amp; (C)'!$J$19,'DATOS &amp;'!$J$173:$W$179,11,FALSE))*AB37+(VLOOKUP('20 kg &amp; (C)'!$J$19,'DATOS &amp;'!$J$173:$W$179,12,FALSE))</f>
        <v>#N/A</v>
      </c>
      <c r="AC39" s="507" t="e">
        <f>AC37+(VLOOKUP('20 kg &amp; (C)'!$J$19,'DATOS &amp;'!$J$173:$W$179,13,FALSE))*AC37+(VLOOKUP('20 kg &amp; (C)'!$J$19,'DATOS &amp;'!$J$173:$W$179,14,FALSE))</f>
        <v>#N/A</v>
      </c>
    </row>
    <row r="40" spans="1:29" s="476" customFormat="1" ht="300" customHeight="1" x14ac:dyDescent="0.25"/>
    <row r="41" spans="1:29" s="476" customFormat="1" x14ac:dyDescent="0.25"/>
    <row r="42" spans="1:29" s="476" customFormat="1" x14ac:dyDescent="0.25"/>
    <row r="43" spans="1:29" s="476" customFormat="1" x14ac:dyDescent="0.25"/>
    <row r="44" spans="1:29" s="476" customFormat="1" x14ac:dyDescent="0.25"/>
    <row r="45" spans="1:29" s="476" customFormat="1" x14ac:dyDescent="0.25"/>
  </sheetData>
  <sheetProtection password="CF5C" sheet="1" objects="1" scenarios="1"/>
  <mergeCells count="23">
    <mergeCell ref="A36:A39"/>
    <mergeCell ref="G9:G12"/>
    <mergeCell ref="M9:M12"/>
    <mergeCell ref="S9:S12"/>
    <mergeCell ref="G27:G30"/>
    <mergeCell ref="M27:M30"/>
    <mergeCell ref="A27:A30"/>
    <mergeCell ref="S27:S30"/>
    <mergeCell ref="A18:A21"/>
    <mergeCell ref="A9:A12"/>
    <mergeCell ref="Y18:Y21"/>
    <mergeCell ref="A1:D1"/>
    <mergeCell ref="E1:AD1"/>
    <mergeCell ref="A3:AC4"/>
    <mergeCell ref="Y9:Y12"/>
    <mergeCell ref="Y27:Y30"/>
    <mergeCell ref="Y36:Y39"/>
    <mergeCell ref="G18:G21"/>
    <mergeCell ref="M18:M21"/>
    <mergeCell ref="S18:S21"/>
    <mergeCell ref="S36:S39"/>
    <mergeCell ref="M36:M39"/>
    <mergeCell ref="G36:G39"/>
  </mergeCells>
  <pageMargins left="0.70866141732283472" right="0.70866141732283472" top="0.74803149606299213" bottom="0.74803149606299213" header="0.31496062992125984" footer="0.31496062992125984"/>
  <pageSetup scale="11" orientation="portrait" r:id="rId1"/>
  <headerFooter>
    <oddFooter xml:space="preserve">&amp;RRT03-F13 Vr.13 (2021-01-15)
</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80">
        <f>I3</f>
        <v>0</v>
      </c>
    </row>
    <row r="7" spans="1:16" ht="31.5" customHeight="1" x14ac:dyDescent="0.2">
      <c r="A7" s="23" t="s">
        <v>21</v>
      </c>
      <c r="B7" s="24" t="e">
        <f>VLOOKUP($E$6,'DATOS &amp;'!N10:AA112,2,FALSE)</f>
        <v>#N/A</v>
      </c>
      <c r="C7" s="25" t="s">
        <v>10</v>
      </c>
      <c r="D7" s="26" t="e">
        <f>VLOOKUP($E$6,'DATOS &amp;'!N10:AA112,3,FALSE)</f>
        <v>#N/A</v>
      </c>
      <c r="E7" s="27"/>
      <c r="F7" s="23" t="s">
        <v>21</v>
      </c>
      <c r="G7" s="24"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545" t="s">
        <v>67</v>
      </c>
      <c r="G11" s="154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85"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Obqtd2lAzapUeU+zZqiQeftiemYQb9UzHMRWEL0iB3wQeC77ojGHkQg0ByOOWukbwMUvc0yCylrAhdGymDaZg==" saltValue="Ya8fq6nI7rhUxG/9wzDu+Q=="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700-000000000000}">
          <x14:formula1>
            <xm:f>'DATOS &amp;'!$V$160:$V$164</xm:f>
          </x14:formula1>
          <xm:sqref>H25</xm:sqref>
        </x14:dataValidation>
        <x14:dataValidation type="list" allowBlank="1" showInputMessage="1" showErrorMessage="1" xr:uid="{00000000-0002-0000-1700-000001000000}">
          <x14:formula1>
            <xm:f>'DATOS &amp;'!$V$119:$V$125</xm:f>
          </x14:formula1>
          <xm:sqref>J13</xm:sqref>
        </x14:dataValidation>
        <x14:dataValidation type="list" allowBlank="1" showInputMessage="1" showErrorMessage="1" xr:uid="{00000000-0002-0000-1700-000002000000}">
          <x14:formula1>
            <xm:f>'DATOS &amp;'!$N$28:$N$112</xm:f>
          </x14:formula1>
          <xm:sqref>E6</xm:sqref>
        </x14:dataValidation>
        <x14:dataValidation type="list" allowBlank="1" showInputMessage="1" showErrorMessage="1" xr:uid="{00000000-0002-0000-1700-000003000000}">
          <x14:formula1>
            <xm:f>'DATOS &amp;'!$B$36:$B$58</xm:f>
          </x14:formula1>
          <xm:sqref>J6</xm:sqref>
        </x14:dataValidation>
        <x14:dataValidation type="list" allowBlank="1" showInputMessage="1" showErrorMessage="1" xr:uid="{00000000-0002-0000-1700-000004000000}">
          <x14:formula1>
            <xm:f>'DATOS &amp;'!$N$120:$N$165</xm:f>
          </x14:formula1>
          <xm:sqref>F48</xm:sqref>
        </x14:dataValidation>
        <x14:dataValidation type="list" allowBlank="1" showInputMessage="1" showErrorMessage="1" xr:uid="{00000000-0002-0000-1700-000005000000}">
          <x14:formula1>
            <xm:f>'DATOS &amp;'!$J$173:$J$178</xm:f>
          </x14:formula1>
          <xm:sqref>J19:J20</xm:sqref>
        </x14:dataValidation>
        <x14:dataValidation type="list" allowBlank="1" showInputMessage="1" showErrorMessage="1" xr:uid="{00000000-0002-0000-1700-000006000000}">
          <x14:formula1>
            <xm:f>'DATOS &amp;'!$B$6:$B$28</xm:f>
          </x14:formula1>
          <xm:sqref>I3:J4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XEZ94"/>
  <sheetViews>
    <sheetView showGridLines="0" view="pageBreakPreview" topLeftCell="A83" zoomScale="80" zoomScaleNormal="100" zoomScaleSheetLayoutView="80" workbookViewId="0">
      <selection activeCell="I69" sqref="I69:J69"/>
    </sheetView>
  </sheetViews>
  <sheetFormatPr baseColWidth="10" defaultColWidth="11.42578125" defaultRowHeight="15" x14ac:dyDescent="0.2"/>
  <cols>
    <col min="1" max="1" width="10.5703125" style="592" customWidth="1"/>
    <col min="2" max="2" width="15.42578125" style="592" customWidth="1"/>
    <col min="3" max="3" width="12.28515625" style="592" customWidth="1"/>
    <col min="4" max="4" width="10.140625" style="592" customWidth="1"/>
    <col min="5" max="5" width="16"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64"/>
      <c r="B1" s="1464"/>
      <c r="C1" s="1464"/>
      <c r="D1" s="1464"/>
      <c r="E1" s="1464"/>
      <c r="F1" s="1464"/>
      <c r="G1" s="1464"/>
      <c r="H1" s="1464"/>
      <c r="I1" s="1464"/>
      <c r="J1" s="1464"/>
    </row>
    <row r="2" spans="1:10" ht="35.1" customHeight="1" x14ac:dyDescent="0.2">
      <c r="A2" s="810"/>
      <c r="B2" s="810"/>
      <c r="C2" s="810"/>
      <c r="D2" s="810"/>
      <c r="E2" s="810"/>
      <c r="F2" s="810"/>
    </row>
    <row r="3" spans="1:10" ht="35.1" customHeight="1" x14ac:dyDescent="0.2">
      <c r="A3" s="810"/>
      <c r="B3" s="810"/>
      <c r="C3" s="810"/>
      <c r="D3" s="810"/>
      <c r="E3" s="810"/>
      <c r="F3" s="810"/>
      <c r="G3" s="1456" t="s">
        <v>24</v>
      </c>
      <c r="H3" s="1456"/>
      <c r="I3" s="1465">
        <f>'DATOS &amp;'!J24</f>
        <v>0</v>
      </c>
      <c r="J3" s="1465"/>
    </row>
    <row r="4" spans="1:10" ht="23.1" customHeight="1" x14ac:dyDescent="0.25">
      <c r="A4" s="1466" t="s">
        <v>6</v>
      </c>
      <c r="B4" s="1466"/>
      <c r="C4" s="1466"/>
      <c r="D4" s="595"/>
      <c r="E4" s="595"/>
      <c r="G4" s="1467"/>
      <c r="H4" s="1467"/>
    </row>
    <row r="5" spans="1:10" ht="20.100000000000001" customHeight="1" x14ac:dyDescent="0.2">
      <c r="A5" s="596"/>
      <c r="B5" s="595"/>
      <c r="C5" s="595"/>
      <c r="D5" s="595"/>
      <c r="E5" s="595"/>
      <c r="F5" s="595"/>
    </row>
    <row r="6" spans="1:10" ht="23.1" customHeight="1" x14ac:dyDescent="0.2">
      <c r="A6" s="1463" t="s">
        <v>289</v>
      </c>
      <c r="B6" s="1463"/>
      <c r="D6" s="1468">
        <f>('DATOS &amp;'!E24)</f>
        <v>0</v>
      </c>
      <c r="E6" s="1468"/>
      <c r="F6" s="1468"/>
      <c r="G6" s="1468"/>
      <c r="H6" s="1468"/>
      <c r="I6" s="1468"/>
      <c r="J6" s="1468"/>
    </row>
    <row r="7" spans="1:10" ht="23.1" customHeight="1" x14ac:dyDescent="0.2">
      <c r="A7" s="1463" t="s">
        <v>290</v>
      </c>
      <c r="B7" s="1463"/>
      <c r="C7" s="597"/>
      <c r="D7" s="1496">
        <f>'DATOS &amp;'!F24</f>
        <v>0</v>
      </c>
      <c r="E7" s="1496"/>
      <c r="F7" s="1496"/>
      <c r="G7" s="1496"/>
      <c r="H7" s="1496"/>
      <c r="I7" s="1496"/>
      <c r="J7" s="1496"/>
    </row>
    <row r="8" spans="1:10" ht="23.1" customHeight="1" x14ac:dyDescent="0.2">
      <c r="A8" s="1463" t="s">
        <v>291</v>
      </c>
      <c r="B8" s="1463"/>
      <c r="D8" s="1489" t="str">
        <f>PROPER('DATOS &amp;'!C24)</f>
        <v>0</v>
      </c>
      <c r="E8" s="1489"/>
      <c r="F8" s="1489"/>
      <c r="G8" s="1489"/>
    </row>
    <row r="9" spans="1:10" ht="20.100000000000001" customHeight="1" x14ac:dyDescent="0.2">
      <c r="A9" s="809"/>
      <c r="B9" s="809"/>
      <c r="D9" s="809"/>
      <c r="E9" s="809"/>
      <c r="F9" s="595"/>
    </row>
    <row r="10" spans="1:10" ht="23.1" customHeight="1" x14ac:dyDescent="0.2">
      <c r="A10" s="1463" t="s">
        <v>292</v>
      </c>
      <c r="B10" s="1463"/>
      <c r="C10" s="1463"/>
      <c r="D10" s="1490">
        <f>'DATOS &amp;'!D24</f>
        <v>0</v>
      </c>
      <c r="E10" s="1490"/>
      <c r="F10" s="1491" t="s">
        <v>293</v>
      </c>
      <c r="G10" s="1491"/>
      <c r="H10" s="1491"/>
      <c r="I10" s="1481" t="e">
        <f>'5 kg &amp; (C)'!E4</f>
        <v>#N/A</v>
      </c>
      <c r="J10" s="1481"/>
    </row>
    <row r="11" spans="1:10" ht="20.100000000000001" customHeight="1" x14ac:dyDescent="0.2">
      <c r="A11" s="595"/>
      <c r="B11" s="595"/>
      <c r="C11" s="595"/>
      <c r="D11" s="595"/>
      <c r="E11" s="595"/>
      <c r="F11" s="595"/>
    </row>
    <row r="12" spans="1:10" ht="23.1" customHeight="1" x14ac:dyDescent="0.2">
      <c r="A12" s="1494" t="s">
        <v>248</v>
      </c>
      <c r="B12" s="1494"/>
      <c r="C12" s="1494"/>
      <c r="D12" s="1494"/>
      <c r="E12" s="1494"/>
      <c r="F12" s="1494"/>
      <c r="G12" s="1494"/>
      <c r="H12" s="1494"/>
      <c r="I12" s="1494"/>
      <c r="J12" s="1494"/>
    </row>
    <row r="13" spans="1:10" ht="20.100000000000001" customHeight="1" x14ac:dyDescent="0.2">
      <c r="A13" s="812"/>
      <c r="B13" s="812"/>
      <c r="C13" s="812"/>
      <c r="D13" s="812"/>
      <c r="E13" s="812"/>
      <c r="F13" s="595"/>
    </row>
    <row r="14" spans="1:10" ht="23.1" customHeight="1" x14ac:dyDescent="0.2">
      <c r="A14" s="1463" t="s">
        <v>294</v>
      </c>
      <c r="B14" s="1463"/>
      <c r="C14" s="1463"/>
      <c r="D14" s="1550" t="s">
        <v>331</v>
      </c>
      <c r="E14" s="1550"/>
      <c r="F14" s="1550"/>
      <c r="G14" s="1550"/>
      <c r="H14" s="1550"/>
      <c r="I14" s="1550"/>
      <c r="J14" s="1550"/>
    </row>
    <row r="15" spans="1:10" ht="23.1" customHeight="1" x14ac:dyDescent="0.2">
      <c r="A15" s="1463" t="s">
        <v>295</v>
      </c>
      <c r="B15" s="1463"/>
      <c r="C15" s="1463"/>
      <c r="D15" s="1492" t="str">
        <f>PROPER('DATOS &amp;'!D54)</f>
        <v>0</v>
      </c>
      <c r="E15" s="1493"/>
      <c r="F15" s="1493"/>
      <c r="G15" s="1493"/>
      <c r="H15" s="596"/>
      <c r="I15" s="596"/>
      <c r="J15" s="596"/>
    </row>
    <row r="16" spans="1:10" ht="23.1" customHeight="1" x14ac:dyDescent="0.2">
      <c r="A16" s="1463" t="s">
        <v>296</v>
      </c>
      <c r="B16" s="1463"/>
      <c r="C16" s="1463"/>
      <c r="D16" s="1499">
        <f>'DATOS &amp;'!E54</f>
        <v>0</v>
      </c>
      <c r="E16" s="1499"/>
      <c r="F16" s="1499"/>
      <c r="G16" s="1499"/>
      <c r="H16" s="596"/>
      <c r="I16" s="596"/>
      <c r="J16" s="596"/>
    </row>
    <row r="17" spans="1:10" ht="23.1" customHeight="1" x14ac:dyDescent="0.2">
      <c r="A17" s="1463" t="s">
        <v>11</v>
      </c>
      <c r="B17" s="1463"/>
      <c r="C17" s="1463"/>
      <c r="D17" s="1497">
        <f>'DATOS &amp;'!C54</f>
        <v>0</v>
      </c>
      <c r="E17" s="1497"/>
      <c r="F17" s="1481"/>
      <c r="G17" s="1481"/>
    </row>
    <row r="18" spans="1:10" ht="20.100000000000001" customHeight="1" x14ac:dyDescent="0.2">
      <c r="A18" s="809"/>
      <c r="B18" s="809"/>
      <c r="C18" s="809"/>
      <c r="D18" s="600"/>
      <c r="E18" s="596"/>
      <c r="F18" s="596"/>
      <c r="G18" s="596"/>
    </row>
    <row r="19" spans="1:10" ht="23.1" customHeight="1" x14ac:dyDescent="0.2">
      <c r="A19" s="1463" t="s">
        <v>12</v>
      </c>
      <c r="B19" s="1463"/>
      <c r="C19" s="1463"/>
      <c r="D19" s="1463"/>
      <c r="E19" s="1463"/>
      <c r="F19" s="1463">
        <f>'DATOS &amp;'!C59</f>
        <v>0</v>
      </c>
      <c r="G19" s="1463"/>
      <c r="H19" s="1463"/>
      <c r="I19" s="1463"/>
      <c r="J19" s="1463"/>
    </row>
    <row r="20" spans="1:10" ht="20.100000000000001" customHeight="1" x14ac:dyDescent="0.2">
      <c r="A20" s="809"/>
      <c r="B20" s="809"/>
      <c r="C20" s="809"/>
      <c r="D20" s="809"/>
      <c r="E20" s="809"/>
      <c r="F20" s="809"/>
      <c r="G20" s="595"/>
    </row>
    <row r="21" spans="1:10" ht="23.1" customHeight="1" x14ac:dyDescent="0.2">
      <c r="A21" s="1466" t="s">
        <v>206</v>
      </c>
      <c r="B21" s="1466"/>
      <c r="C21" s="1466"/>
      <c r="D21" s="1466"/>
      <c r="E21" s="1466"/>
      <c r="F21" s="1466"/>
    </row>
    <row r="22" spans="1:10" ht="23.1" customHeight="1" x14ac:dyDescent="0.2">
      <c r="A22" s="1476" t="str">
        <f>'DATOS &amp;'!G7</f>
        <v>Laboratorio de calibración de masa y volumen, avenida carrera  50 # 26-55 Int 2,  piso 5.</v>
      </c>
      <c r="B22" s="1476"/>
      <c r="C22" s="1476"/>
      <c r="D22" s="1476"/>
      <c r="E22" s="1476"/>
      <c r="F22" s="1476"/>
      <c r="G22" s="1476"/>
      <c r="H22" s="1476"/>
      <c r="I22" s="1476"/>
      <c r="J22" s="1476"/>
    </row>
    <row r="23" spans="1:10" ht="20.100000000000001" customHeight="1" x14ac:dyDescent="0.2">
      <c r="B23" s="1466"/>
      <c r="C23" s="1466"/>
      <c r="D23" s="1466"/>
      <c r="E23" s="1466"/>
      <c r="F23" s="812"/>
      <c r="G23" s="596"/>
    </row>
    <row r="24" spans="1:10" ht="23.1" customHeight="1" x14ac:dyDescent="0.2">
      <c r="A24" s="1466" t="s">
        <v>207</v>
      </c>
      <c r="B24" s="1466"/>
      <c r="C24" s="1466"/>
      <c r="D24" s="1466"/>
      <c r="E24" s="1475">
        <f>'DATOS &amp;'!I24</f>
        <v>0</v>
      </c>
      <c r="F24" s="1475"/>
      <c r="G24" s="601"/>
      <c r="H24" s="601"/>
    </row>
    <row r="25" spans="1:10" ht="20.100000000000001" customHeight="1" x14ac:dyDescent="0.25">
      <c r="A25" s="596"/>
      <c r="B25" s="596"/>
      <c r="C25" s="596"/>
      <c r="D25" s="596"/>
      <c r="E25" s="596"/>
      <c r="F25" s="596"/>
      <c r="G25" s="811"/>
      <c r="H25" s="811"/>
      <c r="I25" s="595"/>
      <c r="J25" s="595"/>
    </row>
    <row r="26" spans="1:10" ht="23.1" customHeight="1" x14ac:dyDescent="0.2">
      <c r="A26" s="1436" t="s">
        <v>251</v>
      </c>
      <c r="B26" s="1436"/>
      <c r="C26" s="1436"/>
      <c r="D26" s="1436"/>
      <c r="E26" s="1436"/>
      <c r="F26" s="1436"/>
      <c r="G26" s="1436"/>
      <c r="H26" s="1436"/>
      <c r="I26" s="1436"/>
      <c r="J26" s="1436"/>
    </row>
    <row r="27" spans="1:10" ht="20.100000000000001" customHeight="1" x14ac:dyDescent="0.2">
      <c r="A27" s="815"/>
      <c r="B27" s="815"/>
      <c r="C27" s="815"/>
      <c r="D27" s="815"/>
      <c r="G27" s="595"/>
    </row>
    <row r="28" spans="1:10" ht="33" customHeight="1" x14ac:dyDescent="0.2">
      <c r="A28" s="1498" t="s">
        <v>470</v>
      </c>
      <c r="B28" s="1498"/>
      <c r="C28" s="1498"/>
      <c r="D28" s="1498"/>
      <c r="E28" s="1498"/>
      <c r="F28" s="1498"/>
      <c r="G28" s="1498"/>
      <c r="H28" s="1498"/>
      <c r="I28" s="1498"/>
      <c r="J28" s="1498"/>
    </row>
    <row r="29" spans="1:10" ht="20.100000000000001" customHeight="1" x14ac:dyDescent="0.25">
      <c r="G29" s="811"/>
      <c r="H29" s="811"/>
      <c r="I29" s="603"/>
      <c r="J29" s="603"/>
    </row>
    <row r="30" spans="1:10" ht="23.1" customHeight="1" x14ac:dyDescent="0.2">
      <c r="A30" s="1436" t="s">
        <v>271</v>
      </c>
      <c r="B30" s="1436"/>
      <c r="C30" s="1436"/>
      <c r="D30" s="1436"/>
      <c r="E30" s="1436"/>
      <c r="F30" s="1436"/>
      <c r="G30" s="1436"/>
      <c r="H30" s="1436"/>
      <c r="I30" s="1436"/>
      <c r="J30" s="1436"/>
    </row>
    <row r="31" spans="1:10" ht="12" customHeight="1" x14ac:dyDescent="0.2">
      <c r="A31" s="1434"/>
      <c r="B31" s="1434"/>
      <c r="C31" s="1434"/>
      <c r="D31" s="1434"/>
      <c r="E31" s="1434"/>
      <c r="F31" s="1434"/>
      <c r="G31" s="1434"/>
      <c r="H31" s="1434"/>
      <c r="I31" s="1434"/>
      <c r="J31" s="1434"/>
    </row>
    <row r="32" spans="1:10" ht="12" customHeight="1" thickBot="1" x14ac:dyDescent="0.25">
      <c r="A32" s="604"/>
      <c r="B32" s="604"/>
      <c r="C32" s="604"/>
      <c r="D32" s="604"/>
      <c r="E32" s="604"/>
      <c r="F32" s="604"/>
      <c r="G32" s="604"/>
      <c r="J32" s="605"/>
    </row>
    <row r="33" spans="1:10" ht="21.75" customHeight="1" thickBot="1" x14ac:dyDescent="0.25">
      <c r="A33" s="1438" t="s">
        <v>259</v>
      </c>
      <c r="B33" s="1439"/>
      <c r="C33" s="1438" t="s">
        <v>219</v>
      </c>
      <c r="D33" s="1439"/>
      <c r="E33" s="1438" t="s">
        <v>220</v>
      </c>
      <c r="F33" s="1439"/>
      <c r="G33" s="1442" t="s">
        <v>221</v>
      </c>
      <c r="H33" s="1443"/>
      <c r="I33" s="1443"/>
      <c r="J33" s="1444"/>
    </row>
    <row r="34" spans="1:10" ht="39.950000000000003" customHeight="1" thickBot="1" x14ac:dyDescent="0.25">
      <c r="A34" s="1440"/>
      <c r="B34" s="1441"/>
      <c r="C34" s="1440"/>
      <c r="D34" s="1441"/>
      <c r="E34" s="1440"/>
      <c r="F34" s="1441"/>
      <c r="G34" s="1513" t="s">
        <v>222</v>
      </c>
      <c r="H34" s="1514"/>
      <c r="I34" s="1432" t="s">
        <v>332</v>
      </c>
      <c r="J34" s="1433"/>
    </row>
    <row r="35" spans="1:10" ht="39.950000000000003" customHeight="1" thickBot="1" x14ac:dyDescent="0.25">
      <c r="A35" s="1507" t="str">
        <f>D14</f>
        <v>Pesa de 5 kg</v>
      </c>
      <c r="B35" s="1508"/>
      <c r="C35" s="1509" t="s">
        <v>5</v>
      </c>
      <c r="D35" s="1510"/>
      <c r="E35" s="1511" t="e">
        <f>VLOOKUP($J$32,'DATOS &amp;'!B174:G184,1,FALSE)</f>
        <v>#N/A</v>
      </c>
      <c r="F35" s="1512"/>
      <c r="G35" s="606" t="e">
        <f>VLOOKUP($J$32,'DATOS &amp;'!B174:G185,3,FALSE)</f>
        <v>#N/A</v>
      </c>
      <c r="H35" s="607" t="s">
        <v>214</v>
      </c>
      <c r="I35" s="608" t="e">
        <f>VLOOKUP($J$32,'DATOS &amp;'!B174:G184,5,FALSE)</f>
        <v>#N/A</v>
      </c>
      <c r="J35" s="609" t="s">
        <v>129</v>
      </c>
    </row>
    <row r="36" spans="1:10" ht="39.950000000000003" hidden="1" customHeight="1" thickBot="1" x14ac:dyDescent="0.25">
      <c r="A36" s="1482"/>
      <c r="B36" s="1483"/>
      <c r="C36" s="1482"/>
      <c r="D36" s="1505"/>
      <c r="E36" s="1506"/>
      <c r="F36" s="1483"/>
      <c r="G36" s="610"/>
      <c r="H36" s="611"/>
      <c r="I36" s="610"/>
      <c r="J36" s="612"/>
    </row>
    <row r="37" spans="1:10" ht="20.100000000000001" customHeight="1" x14ac:dyDescent="0.2"/>
    <row r="38" spans="1:10" ht="125.1" customHeight="1" x14ac:dyDescent="0.2"/>
    <row r="39" spans="1:10" ht="35.1" customHeight="1" x14ac:dyDescent="0.2"/>
    <row r="40" spans="1:10" ht="35.1" customHeight="1" x14ac:dyDescent="0.2">
      <c r="G40" s="1456" t="s">
        <v>24</v>
      </c>
      <c r="H40" s="1456"/>
      <c r="I40" s="1465">
        <f>I3</f>
        <v>0</v>
      </c>
      <c r="J40" s="1465"/>
    </row>
    <row r="41" spans="1:10" ht="23.1" customHeight="1" x14ac:dyDescent="0.2">
      <c r="A41" s="1436" t="s">
        <v>260</v>
      </c>
      <c r="B41" s="1436"/>
      <c r="C41" s="1436"/>
      <c r="D41" s="1436"/>
      <c r="E41" s="1436"/>
      <c r="F41" s="1436"/>
      <c r="G41" s="1436"/>
      <c r="H41" s="1436"/>
      <c r="I41" s="1436"/>
      <c r="J41" s="1436"/>
    </row>
    <row r="42" spans="1:10" ht="19.5" customHeight="1" x14ac:dyDescent="0.2">
      <c r="A42" s="613"/>
    </row>
    <row r="43" spans="1:10" ht="26.1" customHeight="1" x14ac:dyDescent="0.2">
      <c r="A43" s="1479" t="s">
        <v>249</v>
      </c>
      <c r="B43" s="1479"/>
      <c r="C43" s="1479"/>
      <c r="D43" s="1479"/>
      <c r="E43" s="1479"/>
      <c r="F43" s="1479"/>
      <c r="G43" s="1479"/>
      <c r="H43" s="1479"/>
      <c r="I43" s="1479"/>
      <c r="J43" s="1479"/>
    </row>
    <row r="44" spans="1:10" ht="31.5" customHeight="1" x14ac:dyDescent="0.2">
      <c r="A44" s="1479"/>
      <c r="B44" s="1479"/>
      <c r="C44" s="1479"/>
      <c r="D44" s="1479"/>
      <c r="E44" s="1479"/>
      <c r="F44" s="1479"/>
      <c r="G44" s="1479"/>
      <c r="H44" s="1479"/>
      <c r="I44" s="1479"/>
      <c r="J44" s="1479"/>
    </row>
    <row r="45" spans="1:10" ht="7.5" customHeight="1" x14ac:dyDescent="0.2">
      <c r="A45" s="1479"/>
      <c r="B45" s="1479"/>
      <c r="C45" s="1479"/>
      <c r="D45" s="1479"/>
      <c r="E45" s="1479"/>
      <c r="F45" s="1479"/>
      <c r="G45" s="1479"/>
      <c r="H45" s="1479"/>
      <c r="I45" s="1479"/>
      <c r="J45" s="1479"/>
    </row>
    <row r="46" spans="1:10" ht="7.5" customHeight="1" thickBot="1" x14ac:dyDescent="0.25">
      <c r="A46" s="814"/>
      <c r="B46" s="814"/>
      <c r="C46" s="814"/>
      <c r="D46" s="814"/>
      <c r="E46" s="814"/>
      <c r="F46" s="814"/>
      <c r="G46" s="814"/>
      <c r="H46" s="814"/>
      <c r="I46" s="814"/>
      <c r="J46" s="814"/>
    </row>
    <row r="47" spans="1:10" ht="45" customHeight="1" thickBot="1" x14ac:dyDescent="0.25">
      <c r="A47" s="1437" t="s">
        <v>13</v>
      </c>
      <c r="B47" s="1437"/>
      <c r="C47" s="1437"/>
      <c r="D47" s="808" t="s">
        <v>21</v>
      </c>
      <c r="E47" s="808" t="s">
        <v>10</v>
      </c>
      <c r="F47" s="616" t="s">
        <v>210</v>
      </c>
      <c r="G47" s="1437" t="s">
        <v>14</v>
      </c>
      <c r="H47" s="1437"/>
      <c r="I47" s="1437" t="s">
        <v>8</v>
      </c>
      <c r="J47" s="1437"/>
    </row>
    <row r="48" spans="1:10" ht="45" customHeight="1" thickBot="1" x14ac:dyDescent="0.25">
      <c r="A48" s="1480" t="s">
        <v>454</v>
      </c>
      <c r="B48" s="1480"/>
      <c r="C48" s="1480"/>
      <c r="D48" s="617" t="e">
        <f>'5 kg &amp; (C)'!B7</f>
        <v>#N/A</v>
      </c>
      <c r="E48" s="806" t="e">
        <f>'5 kg &amp; (C)'!D7</f>
        <v>#N/A</v>
      </c>
      <c r="F48" s="619" t="e">
        <f>'5 kg &amp; (C)'!C16</f>
        <v>#N/A</v>
      </c>
      <c r="G48" s="1477" t="e">
        <f>'5 kg &amp; (C)'!B9</f>
        <v>#N/A</v>
      </c>
      <c r="H48" s="1477"/>
      <c r="I48" s="1435" t="e">
        <f>'5 kg &amp; (C)'!D9</f>
        <v>#N/A</v>
      </c>
      <c r="J48" s="1435"/>
    </row>
    <row r="49" spans="1:1020 1029:2040 2049:3070 3079:4090 4099:5120 5129:6140 6149:7160 7169:8190 8199:9210 9219:10240 10249:11260 11269:12280 12289:13310 13319:14330 14339:15360 15369:16380" ht="33" hidden="1" customHeight="1" thickBot="1" x14ac:dyDescent="0.25">
      <c r="A49" s="1549"/>
      <c r="B49" s="1549"/>
      <c r="C49" s="1549"/>
      <c r="D49" s="617"/>
      <c r="E49" s="806"/>
      <c r="F49" s="619"/>
      <c r="G49" s="1503"/>
      <c r="H49" s="1504"/>
      <c r="I49" s="1435"/>
      <c r="J49" s="1435"/>
    </row>
    <row r="50" spans="1:1020 1029:2040 2049:3070 3079:4090 4099:5120 5129:6140 6149:7160 7169:8190 8199:9210 9219:10240 10249:11260 11269:12280 12289:13310 13319:14330 14339:15360 15369:16380" ht="26.1"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7" t="s">
        <v>252</v>
      </c>
      <c r="B51" s="1487"/>
      <c r="C51" s="1487"/>
      <c r="D51" s="1487"/>
      <c r="E51" s="1487"/>
      <c r="F51" s="1487"/>
      <c r="G51" s="1487"/>
      <c r="H51" s="1487"/>
      <c r="I51" s="1487"/>
      <c r="J51" s="1487"/>
    </row>
    <row r="52" spans="1:1020 1029:2040 2049:3070 3079:4090 4099:5120 5129:6140 6149:7160 7169:8190 8199:9210 9219:10240 10249:11260 11269:12280 12289:13310 13319:14330 14339:15360 15369:16380" ht="7.5" customHeight="1" x14ac:dyDescent="0.2">
      <c r="A52" s="613"/>
      <c r="B52" s="613"/>
    </row>
    <row r="53" spans="1:1020 1029:2040 2049:3070 3079:4090 4099:5120 5129:6140 6149:7160 7169:8190 8199:9210 9219:10240 10249:11260 11269:12280 12289:13310 13319:14330 14339:15360 15369:16380" ht="26.25" customHeight="1" x14ac:dyDescent="0.2">
      <c r="A53" s="1478" t="s">
        <v>272</v>
      </c>
      <c r="B53" s="1478"/>
      <c r="C53" s="1478"/>
      <c r="D53" s="1478"/>
      <c r="E53" s="1478"/>
      <c r="F53" s="1478"/>
      <c r="G53" s="1478"/>
      <c r="H53" s="1478"/>
      <c r="I53" s="1478"/>
      <c r="J53" s="1478"/>
    </row>
    <row r="54" spans="1:1020 1029:2040 2049:3070 3079:4090 4099:5120 5129:6140 6149:7160 7169:8190 8199:9210 9219:10240 10249:11260 11269:12280 12289:13310 13319:14330 14339:15360 15369:16380" ht="25.5" customHeight="1" x14ac:dyDescent="0.2">
      <c r="A54" s="1478"/>
      <c r="B54" s="1478"/>
      <c r="C54" s="1478"/>
      <c r="D54" s="1478"/>
      <c r="E54" s="1478"/>
      <c r="F54" s="1478"/>
      <c r="G54" s="1478"/>
      <c r="H54" s="1478"/>
      <c r="I54" s="1478"/>
      <c r="J54" s="1478"/>
    </row>
    <row r="55" spans="1:1020 1029:2040 2049:3070 3079:4090 4099:5120 5129:6140 6149:7160 7169:8190 8199:9210 9219:10240 10249:11260 11269:12280 12289:13310 13319:14330 14339:15360 15369:16380" ht="26.1" customHeight="1" x14ac:dyDescent="0.2">
      <c r="A55" s="807"/>
      <c r="B55" s="807"/>
      <c r="C55" s="807"/>
      <c r="D55" s="807"/>
      <c r="E55" s="807"/>
      <c r="F55" s="807"/>
      <c r="G55" s="807"/>
      <c r="H55" s="807"/>
      <c r="I55" s="807"/>
      <c r="J55" s="807"/>
    </row>
    <row r="56" spans="1:1020 1029:2040 2049:3070 3079:4090 4099:5120 5129:6140 6149:7160 7169:8190 8199:9210 9219:10240 10249:11260 11269:12280 12289:13310 13319:14330 14339:15360 15369:16380" ht="23.1" customHeight="1" x14ac:dyDescent="0.2">
      <c r="A56" s="1487" t="s">
        <v>253</v>
      </c>
      <c r="B56" s="1487"/>
      <c r="C56" s="1487"/>
      <c r="D56" s="1487"/>
      <c r="E56" s="1487"/>
      <c r="F56" s="1487"/>
      <c r="G56" s="1487"/>
      <c r="H56" s="1487"/>
      <c r="I56" s="1487"/>
      <c r="J56" s="1487"/>
    </row>
    <row r="57" spans="1:1020 1029:2040 2049:3070 3079:4090 4099:5120 5129:6140 6149:7160 7169:8190 8199:9210 9219:10240 10249:11260 11269:12280 12289:13310 13319:14330 14339:15360 15369:16380" ht="20.100000000000001" customHeight="1" thickBot="1" x14ac:dyDescent="0.25">
      <c r="A57" s="613"/>
      <c r="B57" s="613"/>
      <c r="S57" s="613"/>
      <c r="T57" s="613"/>
      <c r="AC57" s="613"/>
      <c r="AD57" s="613"/>
      <c r="AM57" s="613"/>
      <c r="AN57" s="613"/>
      <c r="AW57" s="613"/>
      <c r="AX57" s="613"/>
      <c r="BG57" s="613"/>
      <c r="BH57" s="613"/>
      <c r="BQ57" s="613"/>
      <c r="BR57" s="613"/>
      <c r="CA57" s="613"/>
      <c r="CB57" s="613"/>
      <c r="CK57" s="613"/>
      <c r="CL57" s="613"/>
      <c r="CU57" s="613"/>
      <c r="CV57" s="613"/>
      <c r="DE57" s="613"/>
      <c r="DF57" s="613"/>
      <c r="DO57" s="613"/>
      <c r="DP57" s="613"/>
      <c r="DY57" s="613"/>
      <c r="DZ57" s="613"/>
      <c r="EI57" s="613"/>
      <c r="EJ57" s="613"/>
      <c r="ES57" s="613"/>
      <c r="ET57" s="613"/>
      <c r="FC57" s="613"/>
      <c r="FD57" s="613"/>
      <c r="FM57" s="613"/>
      <c r="FN57" s="613"/>
      <c r="FW57" s="613"/>
      <c r="FX57" s="613"/>
      <c r="GG57" s="613"/>
      <c r="GH57" s="613"/>
      <c r="GQ57" s="613"/>
      <c r="GR57" s="613"/>
      <c r="HA57" s="613"/>
      <c r="HB57" s="613"/>
      <c r="HK57" s="613"/>
      <c r="HL57" s="613"/>
      <c r="HU57" s="613"/>
      <c r="HV57" s="613"/>
      <c r="IE57" s="613"/>
      <c r="IF57" s="613"/>
      <c r="IO57" s="613"/>
      <c r="IP57" s="613"/>
      <c r="IY57" s="613"/>
      <c r="IZ57" s="613"/>
      <c r="JI57" s="613"/>
      <c r="JJ57" s="613"/>
      <c r="JS57" s="613"/>
      <c r="JT57" s="613"/>
      <c r="KC57" s="613"/>
      <c r="KD57" s="613"/>
      <c r="KM57" s="613"/>
      <c r="KN57" s="613"/>
      <c r="KW57" s="613"/>
      <c r="KX57" s="613"/>
      <c r="LG57" s="613"/>
      <c r="LH57" s="613"/>
      <c r="LQ57" s="613"/>
      <c r="LR57" s="613"/>
      <c r="MA57" s="613"/>
      <c r="MB57" s="613"/>
      <c r="MK57" s="613"/>
      <c r="ML57" s="613"/>
      <c r="MU57" s="613"/>
      <c r="MV57" s="613"/>
      <c r="NE57" s="613"/>
      <c r="NF57" s="613"/>
      <c r="NO57" s="613"/>
      <c r="NP57" s="613"/>
      <c r="NY57" s="613"/>
      <c r="NZ57" s="613"/>
      <c r="OI57" s="613"/>
      <c r="OJ57" s="613"/>
      <c r="OS57" s="613"/>
      <c r="OT57" s="613"/>
      <c r="PC57" s="613"/>
      <c r="PD57" s="613"/>
      <c r="PM57" s="613"/>
      <c r="PN57" s="613"/>
      <c r="PW57" s="613"/>
      <c r="PX57" s="613"/>
      <c r="QG57" s="613"/>
      <c r="QH57" s="613"/>
      <c r="QQ57" s="613"/>
      <c r="QR57" s="613"/>
      <c r="RA57" s="613"/>
      <c r="RB57" s="613"/>
      <c r="RK57" s="613"/>
      <c r="RL57" s="613"/>
      <c r="RU57" s="613"/>
      <c r="RV57" s="613"/>
      <c r="SE57" s="613"/>
      <c r="SF57" s="613"/>
      <c r="SO57" s="613"/>
      <c r="SP57" s="613"/>
      <c r="SY57" s="613"/>
      <c r="SZ57" s="613"/>
      <c r="TI57" s="613"/>
      <c r="TJ57" s="613"/>
      <c r="TS57" s="613"/>
      <c r="TT57" s="613"/>
      <c r="UC57" s="613"/>
      <c r="UD57" s="613"/>
      <c r="UM57" s="613"/>
      <c r="UN57" s="613"/>
      <c r="UW57" s="613"/>
      <c r="UX57" s="613"/>
      <c r="VG57" s="613"/>
      <c r="VH57" s="613"/>
      <c r="VQ57" s="613"/>
      <c r="VR57" s="613"/>
      <c r="WA57" s="613"/>
      <c r="WB57" s="613"/>
      <c r="WK57" s="613"/>
      <c r="WL57" s="613"/>
      <c r="WU57" s="613"/>
      <c r="WV57" s="613"/>
      <c r="XE57" s="613"/>
      <c r="XF57" s="613"/>
      <c r="XO57" s="613"/>
      <c r="XP57" s="613"/>
      <c r="XY57" s="613"/>
      <c r="XZ57" s="613"/>
      <c r="YI57" s="613"/>
      <c r="YJ57" s="613"/>
      <c r="YS57" s="613"/>
      <c r="YT57" s="613"/>
      <c r="ZC57" s="613"/>
      <c r="ZD57" s="613"/>
      <c r="ZM57" s="613"/>
      <c r="ZN57" s="613"/>
      <c r="ZW57" s="613"/>
      <c r="ZX57" s="613"/>
      <c r="AAG57" s="613"/>
      <c r="AAH57" s="613"/>
      <c r="AAQ57" s="613"/>
      <c r="AAR57" s="613"/>
      <c r="ABA57" s="613"/>
      <c r="ABB57" s="613"/>
      <c r="ABK57" s="613"/>
      <c r="ABL57" s="613"/>
      <c r="ABU57" s="613"/>
      <c r="ABV57" s="613"/>
      <c r="ACE57" s="613"/>
      <c r="ACF57" s="613"/>
      <c r="ACO57" s="613"/>
      <c r="ACP57" s="613"/>
      <c r="ACY57" s="613"/>
      <c r="ACZ57" s="613"/>
      <c r="ADI57" s="613"/>
      <c r="ADJ57" s="613"/>
      <c r="ADS57" s="613"/>
      <c r="ADT57" s="613"/>
      <c r="AEC57" s="613"/>
      <c r="AED57" s="613"/>
      <c r="AEM57" s="613"/>
      <c r="AEN57" s="613"/>
      <c r="AEW57" s="613"/>
      <c r="AEX57" s="613"/>
      <c r="AFG57" s="613"/>
      <c r="AFH57" s="613"/>
      <c r="AFQ57" s="613"/>
      <c r="AFR57" s="613"/>
      <c r="AGA57" s="613"/>
      <c r="AGB57" s="613"/>
      <c r="AGK57" s="613"/>
      <c r="AGL57" s="613"/>
      <c r="AGU57" s="613"/>
      <c r="AGV57" s="613"/>
      <c r="AHE57" s="613"/>
      <c r="AHF57" s="613"/>
      <c r="AHO57" s="613"/>
      <c r="AHP57" s="613"/>
      <c r="AHY57" s="613"/>
      <c r="AHZ57" s="613"/>
      <c r="AII57" s="613"/>
      <c r="AIJ57" s="613"/>
      <c r="AIS57" s="613"/>
      <c r="AIT57" s="613"/>
      <c r="AJC57" s="613"/>
      <c r="AJD57" s="613"/>
      <c r="AJM57" s="613"/>
      <c r="AJN57" s="613"/>
      <c r="AJW57" s="613"/>
      <c r="AJX57" s="613"/>
      <c r="AKG57" s="613"/>
      <c r="AKH57" s="613"/>
      <c r="AKQ57" s="613"/>
      <c r="AKR57" s="613"/>
      <c r="ALA57" s="613"/>
      <c r="ALB57" s="613"/>
      <c r="ALK57" s="613"/>
      <c r="ALL57" s="613"/>
      <c r="ALU57" s="613"/>
      <c r="ALV57" s="613"/>
      <c r="AME57" s="613"/>
      <c r="AMF57" s="613"/>
      <c r="AMO57" s="613"/>
      <c r="AMP57" s="613"/>
      <c r="AMY57" s="613"/>
      <c r="AMZ57" s="613"/>
      <c r="ANI57" s="613"/>
      <c r="ANJ57" s="613"/>
      <c r="ANS57" s="613"/>
      <c r="ANT57" s="613"/>
      <c r="AOC57" s="613"/>
      <c r="AOD57" s="613"/>
      <c r="AOM57" s="613"/>
      <c r="AON57" s="613"/>
      <c r="AOW57" s="613"/>
      <c r="AOX57" s="613"/>
      <c r="APG57" s="613"/>
      <c r="APH57" s="613"/>
      <c r="APQ57" s="613"/>
      <c r="APR57" s="613"/>
      <c r="AQA57" s="613"/>
      <c r="AQB57" s="613"/>
      <c r="AQK57" s="613"/>
      <c r="AQL57" s="613"/>
      <c r="AQU57" s="613"/>
      <c r="AQV57" s="613"/>
      <c r="ARE57" s="613"/>
      <c r="ARF57" s="613"/>
      <c r="ARO57" s="613"/>
      <c r="ARP57" s="613"/>
      <c r="ARY57" s="613"/>
      <c r="ARZ57" s="613"/>
      <c r="ASI57" s="613"/>
      <c r="ASJ57" s="613"/>
      <c r="ASS57" s="613"/>
      <c r="AST57" s="613"/>
      <c r="ATC57" s="613"/>
      <c r="ATD57" s="613"/>
      <c r="ATM57" s="613"/>
      <c r="ATN57" s="613"/>
      <c r="ATW57" s="613"/>
      <c r="ATX57" s="613"/>
      <c r="AUG57" s="613"/>
      <c r="AUH57" s="613"/>
      <c r="AUQ57" s="613"/>
      <c r="AUR57" s="613"/>
      <c r="AVA57" s="613"/>
      <c r="AVB57" s="613"/>
      <c r="AVK57" s="613"/>
      <c r="AVL57" s="613"/>
      <c r="AVU57" s="613"/>
      <c r="AVV57" s="613"/>
      <c r="AWE57" s="613"/>
      <c r="AWF57" s="613"/>
      <c r="AWO57" s="613"/>
      <c r="AWP57" s="613"/>
      <c r="AWY57" s="613"/>
      <c r="AWZ57" s="613"/>
      <c r="AXI57" s="613"/>
      <c r="AXJ57" s="613"/>
      <c r="AXS57" s="613"/>
      <c r="AXT57" s="613"/>
      <c r="AYC57" s="613"/>
      <c r="AYD57" s="613"/>
      <c r="AYM57" s="613"/>
      <c r="AYN57" s="613"/>
      <c r="AYW57" s="613"/>
      <c r="AYX57" s="613"/>
      <c r="AZG57" s="613"/>
      <c r="AZH57" s="613"/>
      <c r="AZQ57" s="613"/>
      <c r="AZR57" s="613"/>
      <c r="BAA57" s="613"/>
      <c r="BAB57" s="613"/>
      <c r="BAK57" s="613"/>
      <c r="BAL57" s="613"/>
      <c r="BAU57" s="613"/>
      <c r="BAV57" s="613"/>
      <c r="BBE57" s="613"/>
      <c r="BBF57" s="613"/>
      <c r="BBO57" s="613"/>
      <c r="BBP57" s="613"/>
      <c r="BBY57" s="613"/>
      <c r="BBZ57" s="613"/>
      <c r="BCI57" s="613"/>
      <c r="BCJ57" s="613"/>
      <c r="BCS57" s="613"/>
      <c r="BCT57" s="613"/>
      <c r="BDC57" s="613"/>
      <c r="BDD57" s="613"/>
      <c r="BDM57" s="613"/>
      <c r="BDN57" s="613"/>
      <c r="BDW57" s="613"/>
      <c r="BDX57" s="613"/>
      <c r="BEG57" s="613"/>
      <c r="BEH57" s="613"/>
      <c r="BEQ57" s="613"/>
      <c r="BER57" s="613"/>
      <c r="BFA57" s="613"/>
      <c r="BFB57" s="613"/>
      <c r="BFK57" s="613"/>
      <c r="BFL57" s="613"/>
      <c r="BFU57" s="613"/>
      <c r="BFV57" s="613"/>
      <c r="BGE57" s="613"/>
      <c r="BGF57" s="613"/>
      <c r="BGO57" s="613"/>
      <c r="BGP57" s="613"/>
      <c r="BGY57" s="613"/>
      <c r="BGZ57" s="613"/>
      <c r="BHI57" s="613"/>
      <c r="BHJ57" s="613"/>
      <c r="BHS57" s="613"/>
      <c r="BHT57" s="613"/>
      <c r="BIC57" s="613"/>
      <c r="BID57" s="613"/>
      <c r="BIM57" s="613"/>
      <c r="BIN57" s="613"/>
      <c r="BIW57" s="613"/>
      <c r="BIX57" s="613"/>
      <c r="BJG57" s="613"/>
      <c r="BJH57" s="613"/>
      <c r="BJQ57" s="613"/>
      <c r="BJR57" s="613"/>
      <c r="BKA57" s="613"/>
      <c r="BKB57" s="613"/>
      <c r="BKK57" s="613"/>
      <c r="BKL57" s="613"/>
      <c r="BKU57" s="613"/>
      <c r="BKV57" s="613"/>
      <c r="BLE57" s="613"/>
      <c r="BLF57" s="613"/>
      <c r="BLO57" s="613"/>
      <c r="BLP57" s="613"/>
      <c r="BLY57" s="613"/>
      <c r="BLZ57" s="613"/>
      <c r="BMI57" s="613"/>
      <c r="BMJ57" s="613"/>
      <c r="BMS57" s="613"/>
      <c r="BMT57" s="613"/>
      <c r="BNC57" s="613"/>
      <c r="BND57" s="613"/>
      <c r="BNM57" s="613"/>
      <c r="BNN57" s="613"/>
      <c r="BNW57" s="613"/>
      <c r="BNX57" s="613"/>
      <c r="BOG57" s="613"/>
      <c r="BOH57" s="613"/>
      <c r="BOQ57" s="613"/>
      <c r="BOR57" s="613"/>
      <c r="BPA57" s="613"/>
      <c r="BPB57" s="613"/>
      <c r="BPK57" s="613"/>
      <c r="BPL57" s="613"/>
      <c r="BPU57" s="613"/>
      <c r="BPV57" s="613"/>
      <c r="BQE57" s="613"/>
      <c r="BQF57" s="613"/>
      <c r="BQO57" s="613"/>
      <c r="BQP57" s="613"/>
      <c r="BQY57" s="613"/>
      <c r="BQZ57" s="613"/>
      <c r="BRI57" s="613"/>
      <c r="BRJ57" s="613"/>
      <c r="BRS57" s="613"/>
      <c r="BRT57" s="613"/>
      <c r="BSC57" s="613"/>
      <c r="BSD57" s="613"/>
      <c r="BSM57" s="613"/>
      <c r="BSN57" s="613"/>
      <c r="BSW57" s="613"/>
      <c r="BSX57" s="613"/>
      <c r="BTG57" s="613"/>
      <c r="BTH57" s="613"/>
      <c r="BTQ57" s="613"/>
      <c r="BTR57" s="613"/>
      <c r="BUA57" s="613"/>
      <c r="BUB57" s="613"/>
      <c r="BUK57" s="613"/>
      <c r="BUL57" s="613"/>
      <c r="BUU57" s="613"/>
      <c r="BUV57" s="613"/>
      <c r="BVE57" s="613"/>
      <c r="BVF57" s="613"/>
      <c r="BVO57" s="613"/>
      <c r="BVP57" s="613"/>
      <c r="BVY57" s="613"/>
      <c r="BVZ57" s="613"/>
      <c r="BWI57" s="613"/>
      <c r="BWJ57" s="613"/>
      <c r="BWS57" s="613"/>
      <c r="BWT57" s="613"/>
      <c r="BXC57" s="613"/>
      <c r="BXD57" s="613"/>
      <c r="BXM57" s="613"/>
      <c r="BXN57" s="613"/>
      <c r="BXW57" s="613"/>
      <c r="BXX57" s="613"/>
      <c r="BYG57" s="613"/>
      <c r="BYH57" s="613"/>
      <c r="BYQ57" s="613"/>
      <c r="BYR57" s="613"/>
      <c r="BZA57" s="613"/>
      <c r="BZB57" s="613"/>
      <c r="BZK57" s="613"/>
      <c r="BZL57" s="613"/>
      <c r="BZU57" s="613"/>
      <c r="BZV57" s="613"/>
      <c r="CAE57" s="613"/>
      <c r="CAF57" s="613"/>
      <c r="CAO57" s="613"/>
      <c r="CAP57" s="613"/>
      <c r="CAY57" s="613"/>
      <c r="CAZ57" s="613"/>
      <c r="CBI57" s="613"/>
      <c r="CBJ57" s="613"/>
      <c r="CBS57" s="613"/>
      <c r="CBT57" s="613"/>
      <c r="CCC57" s="613"/>
      <c r="CCD57" s="613"/>
      <c r="CCM57" s="613"/>
      <c r="CCN57" s="613"/>
      <c r="CCW57" s="613"/>
      <c r="CCX57" s="613"/>
      <c r="CDG57" s="613"/>
      <c r="CDH57" s="613"/>
      <c r="CDQ57" s="613"/>
      <c r="CDR57" s="613"/>
      <c r="CEA57" s="613"/>
      <c r="CEB57" s="613"/>
      <c r="CEK57" s="613"/>
      <c r="CEL57" s="613"/>
      <c r="CEU57" s="613"/>
      <c r="CEV57" s="613"/>
      <c r="CFE57" s="613"/>
      <c r="CFF57" s="613"/>
      <c r="CFO57" s="613"/>
      <c r="CFP57" s="613"/>
      <c r="CFY57" s="613"/>
      <c r="CFZ57" s="613"/>
      <c r="CGI57" s="613"/>
      <c r="CGJ57" s="613"/>
      <c r="CGS57" s="613"/>
      <c r="CGT57" s="613"/>
      <c r="CHC57" s="613"/>
      <c r="CHD57" s="613"/>
      <c r="CHM57" s="613"/>
      <c r="CHN57" s="613"/>
      <c r="CHW57" s="613"/>
      <c r="CHX57" s="613"/>
      <c r="CIG57" s="613"/>
      <c r="CIH57" s="613"/>
      <c r="CIQ57" s="613"/>
      <c r="CIR57" s="613"/>
      <c r="CJA57" s="613"/>
      <c r="CJB57" s="613"/>
      <c r="CJK57" s="613"/>
      <c r="CJL57" s="613"/>
      <c r="CJU57" s="613"/>
      <c r="CJV57" s="613"/>
      <c r="CKE57" s="613"/>
      <c r="CKF57" s="613"/>
      <c r="CKO57" s="613"/>
      <c r="CKP57" s="613"/>
      <c r="CKY57" s="613"/>
      <c r="CKZ57" s="613"/>
      <c r="CLI57" s="613"/>
      <c r="CLJ57" s="613"/>
      <c r="CLS57" s="613"/>
      <c r="CLT57" s="613"/>
      <c r="CMC57" s="613"/>
      <c r="CMD57" s="613"/>
      <c r="CMM57" s="613"/>
      <c r="CMN57" s="613"/>
      <c r="CMW57" s="613"/>
      <c r="CMX57" s="613"/>
      <c r="CNG57" s="613"/>
      <c r="CNH57" s="613"/>
      <c r="CNQ57" s="613"/>
      <c r="CNR57" s="613"/>
      <c r="COA57" s="613"/>
      <c r="COB57" s="613"/>
      <c r="COK57" s="613"/>
      <c r="COL57" s="613"/>
      <c r="COU57" s="613"/>
      <c r="COV57" s="613"/>
      <c r="CPE57" s="613"/>
      <c r="CPF57" s="613"/>
      <c r="CPO57" s="613"/>
      <c r="CPP57" s="613"/>
      <c r="CPY57" s="613"/>
      <c r="CPZ57" s="613"/>
      <c r="CQI57" s="613"/>
      <c r="CQJ57" s="613"/>
      <c r="CQS57" s="613"/>
      <c r="CQT57" s="613"/>
      <c r="CRC57" s="613"/>
      <c r="CRD57" s="613"/>
      <c r="CRM57" s="613"/>
      <c r="CRN57" s="613"/>
      <c r="CRW57" s="613"/>
      <c r="CRX57" s="613"/>
      <c r="CSG57" s="613"/>
      <c r="CSH57" s="613"/>
      <c r="CSQ57" s="613"/>
      <c r="CSR57" s="613"/>
      <c r="CTA57" s="613"/>
      <c r="CTB57" s="613"/>
      <c r="CTK57" s="613"/>
      <c r="CTL57" s="613"/>
      <c r="CTU57" s="613"/>
      <c r="CTV57" s="613"/>
      <c r="CUE57" s="613"/>
      <c r="CUF57" s="613"/>
      <c r="CUO57" s="613"/>
      <c r="CUP57" s="613"/>
      <c r="CUY57" s="613"/>
      <c r="CUZ57" s="613"/>
      <c r="CVI57" s="613"/>
      <c r="CVJ57" s="613"/>
      <c r="CVS57" s="613"/>
      <c r="CVT57" s="613"/>
      <c r="CWC57" s="613"/>
      <c r="CWD57" s="613"/>
      <c r="CWM57" s="613"/>
      <c r="CWN57" s="613"/>
      <c r="CWW57" s="613"/>
      <c r="CWX57" s="613"/>
      <c r="CXG57" s="613"/>
      <c r="CXH57" s="613"/>
      <c r="CXQ57" s="613"/>
      <c r="CXR57" s="613"/>
      <c r="CYA57" s="613"/>
      <c r="CYB57" s="613"/>
      <c r="CYK57" s="613"/>
      <c r="CYL57" s="613"/>
      <c r="CYU57" s="613"/>
      <c r="CYV57" s="613"/>
      <c r="CZE57" s="613"/>
      <c r="CZF57" s="613"/>
      <c r="CZO57" s="613"/>
      <c r="CZP57" s="613"/>
      <c r="CZY57" s="613"/>
      <c r="CZZ57" s="613"/>
      <c r="DAI57" s="613"/>
      <c r="DAJ57" s="613"/>
      <c r="DAS57" s="613"/>
      <c r="DAT57" s="613"/>
      <c r="DBC57" s="613"/>
      <c r="DBD57" s="613"/>
      <c r="DBM57" s="613"/>
      <c r="DBN57" s="613"/>
      <c r="DBW57" s="613"/>
      <c r="DBX57" s="613"/>
      <c r="DCG57" s="613"/>
      <c r="DCH57" s="613"/>
      <c r="DCQ57" s="613"/>
      <c r="DCR57" s="613"/>
      <c r="DDA57" s="613"/>
      <c r="DDB57" s="613"/>
      <c r="DDK57" s="613"/>
      <c r="DDL57" s="613"/>
      <c r="DDU57" s="613"/>
      <c r="DDV57" s="613"/>
      <c r="DEE57" s="613"/>
      <c r="DEF57" s="613"/>
      <c r="DEO57" s="613"/>
      <c r="DEP57" s="613"/>
      <c r="DEY57" s="613"/>
      <c r="DEZ57" s="613"/>
      <c r="DFI57" s="613"/>
      <c r="DFJ57" s="613"/>
      <c r="DFS57" s="613"/>
      <c r="DFT57" s="613"/>
      <c r="DGC57" s="613"/>
      <c r="DGD57" s="613"/>
      <c r="DGM57" s="613"/>
      <c r="DGN57" s="613"/>
      <c r="DGW57" s="613"/>
      <c r="DGX57" s="613"/>
      <c r="DHG57" s="613"/>
      <c r="DHH57" s="613"/>
      <c r="DHQ57" s="613"/>
      <c r="DHR57" s="613"/>
      <c r="DIA57" s="613"/>
      <c r="DIB57" s="613"/>
      <c r="DIK57" s="613"/>
      <c r="DIL57" s="613"/>
      <c r="DIU57" s="613"/>
      <c r="DIV57" s="613"/>
      <c r="DJE57" s="613"/>
      <c r="DJF57" s="613"/>
      <c r="DJO57" s="613"/>
      <c r="DJP57" s="613"/>
      <c r="DJY57" s="613"/>
      <c r="DJZ57" s="613"/>
      <c r="DKI57" s="613"/>
      <c r="DKJ57" s="613"/>
      <c r="DKS57" s="613"/>
      <c r="DKT57" s="613"/>
      <c r="DLC57" s="613"/>
      <c r="DLD57" s="613"/>
      <c r="DLM57" s="613"/>
      <c r="DLN57" s="613"/>
      <c r="DLW57" s="613"/>
      <c r="DLX57" s="613"/>
      <c r="DMG57" s="613"/>
      <c r="DMH57" s="613"/>
      <c r="DMQ57" s="613"/>
      <c r="DMR57" s="613"/>
      <c r="DNA57" s="613"/>
      <c r="DNB57" s="613"/>
      <c r="DNK57" s="613"/>
      <c r="DNL57" s="613"/>
      <c r="DNU57" s="613"/>
      <c r="DNV57" s="613"/>
      <c r="DOE57" s="613"/>
      <c r="DOF57" s="613"/>
      <c r="DOO57" s="613"/>
      <c r="DOP57" s="613"/>
      <c r="DOY57" s="613"/>
      <c r="DOZ57" s="613"/>
      <c r="DPI57" s="613"/>
      <c r="DPJ57" s="613"/>
      <c r="DPS57" s="613"/>
      <c r="DPT57" s="613"/>
      <c r="DQC57" s="613"/>
      <c r="DQD57" s="613"/>
      <c r="DQM57" s="613"/>
      <c r="DQN57" s="613"/>
      <c r="DQW57" s="613"/>
      <c r="DQX57" s="613"/>
      <c r="DRG57" s="613"/>
      <c r="DRH57" s="613"/>
      <c r="DRQ57" s="613"/>
      <c r="DRR57" s="613"/>
      <c r="DSA57" s="613"/>
      <c r="DSB57" s="613"/>
      <c r="DSK57" s="613"/>
      <c r="DSL57" s="613"/>
      <c r="DSU57" s="613"/>
      <c r="DSV57" s="613"/>
      <c r="DTE57" s="613"/>
      <c r="DTF57" s="613"/>
      <c r="DTO57" s="613"/>
      <c r="DTP57" s="613"/>
      <c r="DTY57" s="613"/>
      <c r="DTZ57" s="613"/>
      <c r="DUI57" s="613"/>
      <c r="DUJ57" s="613"/>
      <c r="DUS57" s="613"/>
      <c r="DUT57" s="613"/>
      <c r="DVC57" s="613"/>
      <c r="DVD57" s="613"/>
      <c r="DVM57" s="613"/>
      <c r="DVN57" s="613"/>
      <c r="DVW57" s="613"/>
      <c r="DVX57" s="613"/>
      <c r="DWG57" s="613"/>
      <c r="DWH57" s="613"/>
      <c r="DWQ57" s="613"/>
      <c r="DWR57" s="613"/>
      <c r="DXA57" s="613"/>
      <c r="DXB57" s="613"/>
      <c r="DXK57" s="613"/>
      <c r="DXL57" s="613"/>
      <c r="DXU57" s="613"/>
      <c r="DXV57" s="613"/>
      <c r="DYE57" s="613"/>
      <c r="DYF57" s="613"/>
      <c r="DYO57" s="613"/>
      <c r="DYP57" s="613"/>
      <c r="DYY57" s="613"/>
      <c r="DYZ57" s="613"/>
      <c r="DZI57" s="613"/>
      <c r="DZJ57" s="613"/>
      <c r="DZS57" s="613"/>
      <c r="DZT57" s="613"/>
      <c r="EAC57" s="613"/>
      <c r="EAD57" s="613"/>
      <c r="EAM57" s="613"/>
      <c r="EAN57" s="613"/>
      <c r="EAW57" s="613"/>
      <c r="EAX57" s="613"/>
      <c r="EBG57" s="613"/>
      <c r="EBH57" s="613"/>
      <c r="EBQ57" s="613"/>
      <c r="EBR57" s="613"/>
      <c r="ECA57" s="613"/>
      <c r="ECB57" s="613"/>
      <c r="ECK57" s="613"/>
      <c r="ECL57" s="613"/>
      <c r="ECU57" s="613"/>
      <c r="ECV57" s="613"/>
      <c r="EDE57" s="613"/>
      <c r="EDF57" s="613"/>
      <c r="EDO57" s="613"/>
      <c r="EDP57" s="613"/>
      <c r="EDY57" s="613"/>
      <c r="EDZ57" s="613"/>
      <c r="EEI57" s="613"/>
      <c r="EEJ57" s="613"/>
      <c r="EES57" s="613"/>
      <c r="EET57" s="613"/>
      <c r="EFC57" s="613"/>
      <c r="EFD57" s="613"/>
      <c r="EFM57" s="613"/>
      <c r="EFN57" s="613"/>
      <c r="EFW57" s="613"/>
      <c r="EFX57" s="613"/>
      <c r="EGG57" s="613"/>
      <c r="EGH57" s="613"/>
      <c r="EGQ57" s="613"/>
      <c r="EGR57" s="613"/>
      <c r="EHA57" s="613"/>
      <c r="EHB57" s="613"/>
      <c r="EHK57" s="613"/>
      <c r="EHL57" s="613"/>
      <c r="EHU57" s="613"/>
      <c r="EHV57" s="613"/>
      <c r="EIE57" s="613"/>
      <c r="EIF57" s="613"/>
      <c r="EIO57" s="613"/>
      <c r="EIP57" s="613"/>
      <c r="EIY57" s="613"/>
      <c r="EIZ57" s="613"/>
      <c r="EJI57" s="613"/>
      <c r="EJJ57" s="613"/>
      <c r="EJS57" s="613"/>
      <c r="EJT57" s="613"/>
      <c r="EKC57" s="613"/>
      <c r="EKD57" s="613"/>
      <c r="EKM57" s="613"/>
      <c r="EKN57" s="613"/>
      <c r="EKW57" s="613"/>
      <c r="EKX57" s="613"/>
      <c r="ELG57" s="613"/>
      <c r="ELH57" s="613"/>
      <c r="ELQ57" s="613"/>
      <c r="ELR57" s="613"/>
      <c r="EMA57" s="613"/>
      <c r="EMB57" s="613"/>
      <c r="EMK57" s="613"/>
      <c r="EML57" s="613"/>
      <c r="EMU57" s="613"/>
      <c r="EMV57" s="613"/>
      <c r="ENE57" s="613"/>
      <c r="ENF57" s="613"/>
      <c r="ENO57" s="613"/>
      <c r="ENP57" s="613"/>
      <c r="ENY57" s="613"/>
      <c r="ENZ57" s="613"/>
      <c r="EOI57" s="613"/>
      <c r="EOJ57" s="613"/>
      <c r="EOS57" s="613"/>
      <c r="EOT57" s="613"/>
      <c r="EPC57" s="613"/>
      <c r="EPD57" s="613"/>
      <c r="EPM57" s="613"/>
      <c r="EPN57" s="613"/>
      <c r="EPW57" s="613"/>
      <c r="EPX57" s="613"/>
      <c r="EQG57" s="613"/>
      <c r="EQH57" s="613"/>
      <c r="EQQ57" s="613"/>
      <c r="EQR57" s="613"/>
      <c r="ERA57" s="613"/>
      <c r="ERB57" s="613"/>
      <c r="ERK57" s="613"/>
      <c r="ERL57" s="613"/>
      <c r="ERU57" s="613"/>
      <c r="ERV57" s="613"/>
      <c r="ESE57" s="613"/>
      <c r="ESF57" s="613"/>
      <c r="ESO57" s="613"/>
      <c r="ESP57" s="613"/>
      <c r="ESY57" s="613"/>
      <c r="ESZ57" s="613"/>
      <c r="ETI57" s="613"/>
      <c r="ETJ57" s="613"/>
      <c r="ETS57" s="613"/>
      <c r="ETT57" s="613"/>
      <c r="EUC57" s="613"/>
      <c r="EUD57" s="613"/>
      <c r="EUM57" s="613"/>
      <c r="EUN57" s="613"/>
      <c r="EUW57" s="613"/>
      <c r="EUX57" s="613"/>
      <c r="EVG57" s="613"/>
      <c r="EVH57" s="613"/>
      <c r="EVQ57" s="613"/>
      <c r="EVR57" s="613"/>
      <c r="EWA57" s="613"/>
      <c r="EWB57" s="613"/>
      <c r="EWK57" s="613"/>
      <c r="EWL57" s="613"/>
      <c r="EWU57" s="613"/>
      <c r="EWV57" s="613"/>
      <c r="EXE57" s="613"/>
      <c r="EXF57" s="613"/>
      <c r="EXO57" s="613"/>
      <c r="EXP57" s="613"/>
      <c r="EXY57" s="613"/>
      <c r="EXZ57" s="613"/>
      <c r="EYI57" s="613"/>
      <c r="EYJ57" s="613"/>
      <c r="EYS57" s="613"/>
      <c r="EYT57" s="613"/>
      <c r="EZC57" s="613"/>
      <c r="EZD57" s="613"/>
      <c r="EZM57" s="613"/>
      <c r="EZN57" s="613"/>
      <c r="EZW57" s="613"/>
      <c r="EZX57" s="613"/>
      <c r="FAG57" s="613"/>
      <c r="FAH57" s="613"/>
      <c r="FAQ57" s="613"/>
      <c r="FAR57" s="613"/>
      <c r="FBA57" s="613"/>
      <c r="FBB57" s="613"/>
      <c r="FBK57" s="613"/>
      <c r="FBL57" s="613"/>
      <c r="FBU57" s="613"/>
      <c r="FBV57" s="613"/>
      <c r="FCE57" s="613"/>
      <c r="FCF57" s="613"/>
      <c r="FCO57" s="613"/>
      <c r="FCP57" s="613"/>
      <c r="FCY57" s="613"/>
      <c r="FCZ57" s="613"/>
      <c r="FDI57" s="613"/>
      <c r="FDJ57" s="613"/>
      <c r="FDS57" s="613"/>
      <c r="FDT57" s="613"/>
      <c r="FEC57" s="613"/>
      <c r="FED57" s="613"/>
      <c r="FEM57" s="613"/>
      <c r="FEN57" s="613"/>
      <c r="FEW57" s="613"/>
      <c r="FEX57" s="613"/>
      <c r="FFG57" s="613"/>
      <c r="FFH57" s="613"/>
      <c r="FFQ57" s="613"/>
      <c r="FFR57" s="613"/>
      <c r="FGA57" s="613"/>
      <c r="FGB57" s="613"/>
      <c r="FGK57" s="613"/>
      <c r="FGL57" s="613"/>
      <c r="FGU57" s="613"/>
      <c r="FGV57" s="613"/>
      <c r="FHE57" s="613"/>
      <c r="FHF57" s="613"/>
      <c r="FHO57" s="613"/>
      <c r="FHP57" s="613"/>
      <c r="FHY57" s="613"/>
      <c r="FHZ57" s="613"/>
      <c r="FII57" s="613"/>
      <c r="FIJ57" s="613"/>
      <c r="FIS57" s="613"/>
      <c r="FIT57" s="613"/>
      <c r="FJC57" s="613"/>
      <c r="FJD57" s="613"/>
      <c r="FJM57" s="613"/>
      <c r="FJN57" s="613"/>
      <c r="FJW57" s="613"/>
      <c r="FJX57" s="613"/>
      <c r="FKG57" s="613"/>
      <c r="FKH57" s="613"/>
      <c r="FKQ57" s="613"/>
      <c r="FKR57" s="613"/>
      <c r="FLA57" s="613"/>
      <c r="FLB57" s="613"/>
      <c r="FLK57" s="613"/>
      <c r="FLL57" s="613"/>
      <c r="FLU57" s="613"/>
      <c r="FLV57" s="613"/>
      <c r="FME57" s="613"/>
      <c r="FMF57" s="613"/>
      <c r="FMO57" s="613"/>
      <c r="FMP57" s="613"/>
      <c r="FMY57" s="613"/>
      <c r="FMZ57" s="613"/>
      <c r="FNI57" s="613"/>
      <c r="FNJ57" s="613"/>
      <c r="FNS57" s="613"/>
      <c r="FNT57" s="613"/>
      <c r="FOC57" s="613"/>
      <c r="FOD57" s="613"/>
      <c r="FOM57" s="613"/>
      <c r="FON57" s="613"/>
      <c r="FOW57" s="613"/>
      <c r="FOX57" s="613"/>
      <c r="FPG57" s="613"/>
      <c r="FPH57" s="613"/>
      <c r="FPQ57" s="613"/>
      <c r="FPR57" s="613"/>
      <c r="FQA57" s="613"/>
      <c r="FQB57" s="613"/>
      <c r="FQK57" s="613"/>
      <c r="FQL57" s="613"/>
      <c r="FQU57" s="613"/>
      <c r="FQV57" s="613"/>
      <c r="FRE57" s="613"/>
      <c r="FRF57" s="613"/>
      <c r="FRO57" s="613"/>
      <c r="FRP57" s="613"/>
      <c r="FRY57" s="613"/>
      <c r="FRZ57" s="613"/>
      <c r="FSI57" s="613"/>
      <c r="FSJ57" s="613"/>
      <c r="FSS57" s="613"/>
      <c r="FST57" s="613"/>
      <c r="FTC57" s="613"/>
      <c r="FTD57" s="613"/>
      <c r="FTM57" s="613"/>
      <c r="FTN57" s="613"/>
      <c r="FTW57" s="613"/>
      <c r="FTX57" s="613"/>
      <c r="FUG57" s="613"/>
      <c r="FUH57" s="613"/>
      <c r="FUQ57" s="613"/>
      <c r="FUR57" s="613"/>
      <c r="FVA57" s="613"/>
      <c r="FVB57" s="613"/>
      <c r="FVK57" s="613"/>
      <c r="FVL57" s="613"/>
      <c r="FVU57" s="613"/>
      <c r="FVV57" s="613"/>
      <c r="FWE57" s="613"/>
      <c r="FWF57" s="613"/>
      <c r="FWO57" s="613"/>
      <c r="FWP57" s="613"/>
      <c r="FWY57" s="613"/>
      <c r="FWZ57" s="613"/>
      <c r="FXI57" s="613"/>
      <c r="FXJ57" s="613"/>
      <c r="FXS57" s="613"/>
      <c r="FXT57" s="613"/>
      <c r="FYC57" s="613"/>
      <c r="FYD57" s="613"/>
      <c r="FYM57" s="613"/>
      <c r="FYN57" s="613"/>
      <c r="FYW57" s="613"/>
      <c r="FYX57" s="613"/>
      <c r="FZG57" s="613"/>
      <c r="FZH57" s="613"/>
      <c r="FZQ57" s="613"/>
      <c r="FZR57" s="613"/>
      <c r="GAA57" s="613"/>
      <c r="GAB57" s="613"/>
      <c r="GAK57" s="613"/>
      <c r="GAL57" s="613"/>
      <c r="GAU57" s="613"/>
      <c r="GAV57" s="613"/>
      <c r="GBE57" s="613"/>
      <c r="GBF57" s="613"/>
      <c r="GBO57" s="613"/>
      <c r="GBP57" s="613"/>
      <c r="GBY57" s="613"/>
      <c r="GBZ57" s="613"/>
      <c r="GCI57" s="613"/>
      <c r="GCJ57" s="613"/>
      <c r="GCS57" s="613"/>
      <c r="GCT57" s="613"/>
      <c r="GDC57" s="613"/>
      <c r="GDD57" s="613"/>
      <c r="GDM57" s="613"/>
      <c r="GDN57" s="613"/>
      <c r="GDW57" s="613"/>
      <c r="GDX57" s="613"/>
      <c r="GEG57" s="613"/>
      <c r="GEH57" s="613"/>
      <c r="GEQ57" s="613"/>
      <c r="GER57" s="613"/>
      <c r="GFA57" s="613"/>
      <c r="GFB57" s="613"/>
      <c r="GFK57" s="613"/>
      <c r="GFL57" s="613"/>
      <c r="GFU57" s="613"/>
      <c r="GFV57" s="613"/>
      <c r="GGE57" s="613"/>
      <c r="GGF57" s="613"/>
      <c r="GGO57" s="613"/>
      <c r="GGP57" s="613"/>
      <c r="GGY57" s="613"/>
      <c r="GGZ57" s="613"/>
      <c r="GHI57" s="613"/>
      <c r="GHJ57" s="613"/>
      <c r="GHS57" s="613"/>
      <c r="GHT57" s="613"/>
      <c r="GIC57" s="613"/>
      <c r="GID57" s="613"/>
      <c r="GIM57" s="613"/>
      <c r="GIN57" s="613"/>
      <c r="GIW57" s="613"/>
      <c r="GIX57" s="613"/>
      <c r="GJG57" s="613"/>
      <c r="GJH57" s="613"/>
      <c r="GJQ57" s="613"/>
      <c r="GJR57" s="613"/>
      <c r="GKA57" s="613"/>
      <c r="GKB57" s="613"/>
      <c r="GKK57" s="613"/>
      <c r="GKL57" s="613"/>
      <c r="GKU57" s="613"/>
      <c r="GKV57" s="613"/>
      <c r="GLE57" s="613"/>
      <c r="GLF57" s="613"/>
      <c r="GLO57" s="613"/>
      <c r="GLP57" s="613"/>
      <c r="GLY57" s="613"/>
      <c r="GLZ57" s="613"/>
      <c r="GMI57" s="613"/>
      <c r="GMJ57" s="613"/>
      <c r="GMS57" s="613"/>
      <c r="GMT57" s="613"/>
      <c r="GNC57" s="613"/>
      <c r="GND57" s="613"/>
      <c r="GNM57" s="613"/>
      <c r="GNN57" s="613"/>
      <c r="GNW57" s="613"/>
      <c r="GNX57" s="613"/>
      <c r="GOG57" s="613"/>
      <c r="GOH57" s="613"/>
      <c r="GOQ57" s="613"/>
      <c r="GOR57" s="613"/>
      <c r="GPA57" s="613"/>
      <c r="GPB57" s="613"/>
      <c r="GPK57" s="613"/>
      <c r="GPL57" s="613"/>
      <c r="GPU57" s="613"/>
      <c r="GPV57" s="613"/>
      <c r="GQE57" s="613"/>
      <c r="GQF57" s="613"/>
      <c r="GQO57" s="613"/>
      <c r="GQP57" s="613"/>
      <c r="GQY57" s="613"/>
      <c r="GQZ57" s="613"/>
      <c r="GRI57" s="613"/>
      <c r="GRJ57" s="613"/>
      <c r="GRS57" s="613"/>
      <c r="GRT57" s="613"/>
      <c r="GSC57" s="613"/>
      <c r="GSD57" s="613"/>
      <c r="GSM57" s="613"/>
      <c r="GSN57" s="613"/>
      <c r="GSW57" s="613"/>
      <c r="GSX57" s="613"/>
      <c r="GTG57" s="613"/>
      <c r="GTH57" s="613"/>
      <c r="GTQ57" s="613"/>
      <c r="GTR57" s="613"/>
      <c r="GUA57" s="613"/>
      <c r="GUB57" s="613"/>
      <c r="GUK57" s="613"/>
      <c r="GUL57" s="613"/>
      <c r="GUU57" s="613"/>
      <c r="GUV57" s="613"/>
      <c r="GVE57" s="613"/>
      <c r="GVF57" s="613"/>
      <c r="GVO57" s="613"/>
      <c r="GVP57" s="613"/>
      <c r="GVY57" s="613"/>
      <c r="GVZ57" s="613"/>
      <c r="GWI57" s="613"/>
      <c r="GWJ57" s="613"/>
      <c r="GWS57" s="613"/>
      <c r="GWT57" s="613"/>
      <c r="GXC57" s="613"/>
      <c r="GXD57" s="613"/>
      <c r="GXM57" s="613"/>
      <c r="GXN57" s="613"/>
      <c r="GXW57" s="613"/>
      <c r="GXX57" s="613"/>
      <c r="GYG57" s="613"/>
      <c r="GYH57" s="613"/>
      <c r="GYQ57" s="613"/>
      <c r="GYR57" s="613"/>
      <c r="GZA57" s="613"/>
      <c r="GZB57" s="613"/>
      <c r="GZK57" s="613"/>
      <c r="GZL57" s="613"/>
      <c r="GZU57" s="613"/>
      <c r="GZV57" s="613"/>
      <c r="HAE57" s="613"/>
      <c r="HAF57" s="613"/>
      <c r="HAO57" s="613"/>
      <c r="HAP57" s="613"/>
      <c r="HAY57" s="613"/>
      <c r="HAZ57" s="613"/>
      <c r="HBI57" s="613"/>
      <c r="HBJ57" s="613"/>
      <c r="HBS57" s="613"/>
      <c r="HBT57" s="613"/>
      <c r="HCC57" s="613"/>
      <c r="HCD57" s="613"/>
      <c r="HCM57" s="613"/>
      <c r="HCN57" s="613"/>
      <c r="HCW57" s="613"/>
      <c r="HCX57" s="613"/>
      <c r="HDG57" s="613"/>
      <c r="HDH57" s="613"/>
      <c r="HDQ57" s="613"/>
      <c r="HDR57" s="613"/>
      <c r="HEA57" s="613"/>
      <c r="HEB57" s="613"/>
      <c r="HEK57" s="613"/>
      <c r="HEL57" s="613"/>
      <c r="HEU57" s="613"/>
      <c r="HEV57" s="613"/>
      <c r="HFE57" s="613"/>
      <c r="HFF57" s="613"/>
      <c r="HFO57" s="613"/>
      <c r="HFP57" s="613"/>
      <c r="HFY57" s="613"/>
      <c r="HFZ57" s="613"/>
      <c r="HGI57" s="613"/>
      <c r="HGJ57" s="613"/>
      <c r="HGS57" s="613"/>
      <c r="HGT57" s="613"/>
      <c r="HHC57" s="613"/>
      <c r="HHD57" s="613"/>
      <c r="HHM57" s="613"/>
      <c r="HHN57" s="613"/>
      <c r="HHW57" s="613"/>
      <c r="HHX57" s="613"/>
      <c r="HIG57" s="613"/>
      <c r="HIH57" s="613"/>
      <c r="HIQ57" s="613"/>
      <c r="HIR57" s="613"/>
      <c r="HJA57" s="613"/>
      <c r="HJB57" s="613"/>
      <c r="HJK57" s="613"/>
      <c r="HJL57" s="613"/>
      <c r="HJU57" s="613"/>
      <c r="HJV57" s="613"/>
      <c r="HKE57" s="613"/>
      <c r="HKF57" s="613"/>
      <c r="HKO57" s="613"/>
      <c r="HKP57" s="613"/>
      <c r="HKY57" s="613"/>
      <c r="HKZ57" s="613"/>
      <c r="HLI57" s="613"/>
      <c r="HLJ57" s="613"/>
      <c r="HLS57" s="613"/>
      <c r="HLT57" s="613"/>
      <c r="HMC57" s="613"/>
      <c r="HMD57" s="613"/>
      <c r="HMM57" s="613"/>
      <c r="HMN57" s="613"/>
      <c r="HMW57" s="613"/>
      <c r="HMX57" s="613"/>
      <c r="HNG57" s="613"/>
      <c r="HNH57" s="613"/>
      <c r="HNQ57" s="613"/>
      <c r="HNR57" s="613"/>
      <c r="HOA57" s="613"/>
      <c r="HOB57" s="613"/>
      <c r="HOK57" s="613"/>
      <c r="HOL57" s="613"/>
      <c r="HOU57" s="613"/>
      <c r="HOV57" s="613"/>
      <c r="HPE57" s="613"/>
      <c r="HPF57" s="613"/>
      <c r="HPO57" s="613"/>
      <c r="HPP57" s="613"/>
      <c r="HPY57" s="613"/>
      <c r="HPZ57" s="613"/>
      <c r="HQI57" s="613"/>
      <c r="HQJ57" s="613"/>
      <c r="HQS57" s="613"/>
      <c r="HQT57" s="613"/>
      <c r="HRC57" s="613"/>
      <c r="HRD57" s="613"/>
      <c r="HRM57" s="613"/>
      <c r="HRN57" s="613"/>
      <c r="HRW57" s="613"/>
      <c r="HRX57" s="613"/>
      <c r="HSG57" s="613"/>
      <c r="HSH57" s="613"/>
      <c r="HSQ57" s="613"/>
      <c r="HSR57" s="613"/>
      <c r="HTA57" s="613"/>
      <c r="HTB57" s="613"/>
      <c r="HTK57" s="613"/>
      <c r="HTL57" s="613"/>
      <c r="HTU57" s="613"/>
      <c r="HTV57" s="613"/>
      <c r="HUE57" s="613"/>
      <c r="HUF57" s="613"/>
      <c r="HUO57" s="613"/>
      <c r="HUP57" s="613"/>
      <c r="HUY57" s="613"/>
      <c r="HUZ57" s="613"/>
      <c r="HVI57" s="613"/>
      <c r="HVJ57" s="613"/>
      <c r="HVS57" s="613"/>
      <c r="HVT57" s="613"/>
      <c r="HWC57" s="613"/>
      <c r="HWD57" s="613"/>
      <c r="HWM57" s="613"/>
      <c r="HWN57" s="613"/>
      <c r="HWW57" s="613"/>
      <c r="HWX57" s="613"/>
      <c r="HXG57" s="613"/>
      <c r="HXH57" s="613"/>
      <c r="HXQ57" s="613"/>
      <c r="HXR57" s="613"/>
      <c r="HYA57" s="613"/>
      <c r="HYB57" s="613"/>
      <c r="HYK57" s="613"/>
      <c r="HYL57" s="613"/>
      <c r="HYU57" s="613"/>
      <c r="HYV57" s="613"/>
      <c r="HZE57" s="613"/>
      <c r="HZF57" s="613"/>
      <c r="HZO57" s="613"/>
      <c r="HZP57" s="613"/>
      <c r="HZY57" s="613"/>
      <c r="HZZ57" s="613"/>
      <c r="IAI57" s="613"/>
      <c r="IAJ57" s="613"/>
      <c r="IAS57" s="613"/>
      <c r="IAT57" s="613"/>
      <c r="IBC57" s="613"/>
      <c r="IBD57" s="613"/>
      <c r="IBM57" s="613"/>
      <c r="IBN57" s="613"/>
      <c r="IBW57" s="613"/>
      <c r="IBX57" s="613"/>
      <c r="ICG57" s="613"/>
      <c r="ICH57" s="613"/>
      <c r="ICQ57" s="613"/>
      <c r="ICR57" s="613"/>
      <c r="IDA57" s="613"/>
      <c r="IDB57" s="613"/>
      <c r="IDK57" s="613"/>
      <c r="IDL57" s="613"/>
      <c r="IDU57" s="613"/>
      <c r="IDV57" s="613"/>
      <c r="IEE57" s="613"/>
      <c r="IEF57" s="613"/>
      <c r="IEO57" s="613"/>
      <c r="IEP57" s="613"/>
      <c r="IEY57" s="613"/>
      <c r="IEZ57" s="613"/>
      <c r="IFI57" s="613"/>
      <c r="IFJ57" s="613"/>
      <c r="IFS57" s="613"/>
      <c r="IFT57" s="613"/>
      <c r="IGC57" s="613"/>
      <c r="IGD57" s="613"/>
      <c r="IGM57" s="613"/>
      <c r="IGN57" s="613"/>
      <c r="IGW57" s="613"/>
      <c r="IGX57" s="613"/>
      <c r="IHG57" s="613"/>
      <c r="IHH57" s="613"/>
      <c r="IHQ57" s="613"/>
      <c r="IHR57" s="613"/>
      <c r="IIA57" s="613"/>
      <c r="IIB57" s="613"/>
      <c r="IIK57" s="613"/>
      <c r="IIL57" s="613"/>
      <c r="IIU57" s="613"/>
      <c r="IIV57" s="613"/>
      <c r="IJE57" s="613"/>
      <c r="IJF57" s="613"/>
      <c r="IJO57" s="613"/>
      <c r="IJP57" s="613"/>
      <c r="IJY57" s="613"/>
      <c r="IJZ57" s="613"/>
      <c r="IKI57" s="613"/>
      <c r="IKJ57" s="613"/>
      <c r="IKS57" s="613"/>
      <c r="IKT57" s="613"/>
      <c r="ILC57" s="613"/>
      <c r="ILD57" s="613"/>
      <c r="ILM57" s="613"/>
      <c r="ILN57" s="613"/>
      <c r="ILW57" s="613"/>
      <c r="ILX57" s="613"/>
      <c r="IMG57" s="613"/>
      <c r="IMH57" s="613"/>
      <c r="IMQ57" s="613"/>
      <c r="IMR57" s="613"/>
      <c r="INA57" s="613"/>
      <c r="INB57" s="613"/>
      <c r="INK57" s="613"/>
      <c r="INL57" s="613"/>
      <c r="INU57" s="613"/>
      <c r="INV57" s="613"/>
      <c r="IOE57" s="613"/>
      <c r="IOF57" s="613"/>
      <c r="IOO57" s="613"/>
      <c r="IOP57" s="613"/>
      <c r="IOY57" s="613"/>
      <c r="IOZ57" s="613"/>
      <c r="IPI57" s="613"/>
      <c r="IPJ57" s="613"/>
      <c r="IPS57" s="613"/>
      <c r="IPT57" s="613"/>
      <c r="IQC57" s="613"/>
      <c r="IQD57" s="613"/>
      <c r="IQM57" s="613"/>
      <c r="IQN57" s="613"/>
      <c r="IQW57" s="613"/>
      <c r="IQX57" s="613"/>
      <c r="IRG57" s="613"/>
      <c r="IRH57" s="613"/>
      <c r="IRQ57" s="613"/>
      <c r="IRR57" s="613"/>
      <c r="ISA57" s="613"/>
      <c r="ISB57" s="613"/>
      <c r="ISK57" s="613"/>
      <c r="ISL57" s="613"/>
      <c r="ISU57" s="613"/>
      <c r="ISV57" s="613"/>
      <c r="ITE57" s="613"/>
      <c r="ITF57" s="613"/>
      <c r="ITO57" s="613"/>
      <c r="ITP57" s="613"/>
      <c r="ITY57" s="613"/>
      <c r="ITZ57" s="613"/>
      <c r="IUI57" s="613"/>
      <c r="IUJ57" s="613"/>
      <c r="IUS57" s="613"/>
      <c r="IUT57" s="613"/>
      <c r="IVC57" s="613"/>
      <c r="IVD57" s="613"/>
      <c r="IVM57" s="613"/>
      <c r="IVN57" s="613"/>
      <c r="IVW57" s="613"/>
      <c r="IVX57" s="613"/>
      <c r="IWG57" s="613"/>
      <c r="IWH57" s="613"/>
      <c r="IWQ57" s="613"/>
      <c r="IWR57" s="613"/>
      <c r="IXA57" s="613"/>
      <c r="IXB57" s="613"/>
      <c r="IXK57" s="613"/>
      <c r="IXL57" s="613"/>
      <c r="IXU57" s="613"/>
      <c r="IXV57" s="613"/>
      <c r="IYE57" s="613"/>
      <c r="IYF57" s="613"/>
      <c r="IYO57" s="613"/>
      <c r="IYP57" s="613"/>
      <c r="IYY57" s="613"/>
      <c r="IYZ57" s="613"/>
      <c r="IZI57" s="613"/>
      <c r="IZJ57" s="613"/>
      <c r="IZS57" s="613"/>
      <c r="IZT57" s="613"/>
      <c r="JAC57" s="613"/>
      <c r="JAD57" s="613"/>
      <c r="JAM57" s="613"/>
      <c r="JAN57" s="613"/>
      <c r="JAW57" s="613"/>
      <c r="JAX57" s="613"/>
      <c r="JBG57" s="613"/>
      <c r="JBH57" s="613"/>
      <c r="JBQ57" s="613"/>
      <c r="JBR57" s="613"/>
      <c r="JCA57" s="613"/>
      <c r="JCB57" s="613"/>
      <c r="JCK57" s="613"/>
      <c r="JCL57" s="613"/>
      <c r="JCU57" s="613"/>
      <c r="JCV57" s="613"/>
      <c r="JDE57" s="613"/>
      <c r="JDF57" s="613"/>
      <c r="JDO57" s="613"/>
      <c r="JDP57" s="613"/>
      <c r="JDY57" s="613"/>
      <c r="JDZ57" s="613"/>
      <c r="JEI57" s="613"/>
      <c r="JEJ57" s="613"/>
      <c r="JES57" s="613"/>
      <c r="JET57" s="613"/>
      <c r="JFC57" s="613"/>
      <c r="JFD57" s="613"/>
      <c r="JFM57" s="613"/>
      <c r="JFN57" s="613"/>
      <c r="JFW57" s="613"/>
      <c r="JFX57" s="613"/>
      <c r="JGG57" s="613"/>
      <c r="JGH57" s="613"/>
      <c r="JGQ57" s="613"/>
      <c r="JGR57" s="613"/>
      <c r="JHA57" s="613"/>
      <c r="JHB57" s="613"/>
      <c r="JHK57" s="613"/>
      <c r="JHL57" s="613"/>
      <c r="JHU57" s="613"/>
      <c r="JHV57" s="613"/>
      <c r="JIE57" s="613"/>
      <c r="JIF57" s="613"/>
      <c r="JIO57" s="613"/>
      <c r="JIP57" s="613"/>
      <c r="JIY57" s="613"/>
      <c r="JIZ57" s="613"/>
      <c r="JJI57" s="613"/>
      <c r="JJJ57" s="613"/>
      <c r="JJS57" s="613"/>
      <c r="JJT57" s="613"/>
      <c r="JKC57" s="613"/>
      <c r="JKD57" s="613"/>
      <c r="JKM57" s="613"/>
      <c r="JKN57" s="613"/>
      <c r="JKW57" s="613"/>
      <c r="JKX57" s="613"/>
      <c r="JLG57" s="613"/>
      <c r="JLH57" s="613"/>
      <c r="JLQ57" s="613"/>
      <c r="JLR57" s="613"/>
      <c r="JMA57" s="613"/>
      <c r="JMB57" s="613"/>
      <c r="JMK57" s="613"/>
      <c r="JML57" s="613"/>
      <c r="JMU57" s="613"/>
      <c r="JMV57" s="613"/>
      <c r="JNE57" s="613"/>
      <c r="JNF57" s="613"/>
      <c r="JNO57" s="613"/>
      <c r="JNP57" s="613"/>
      <c r="JNY57" s="613"/>
      <c r="JNZ57" s="613"/>
      <c r="JOI57" s="613"/>
      <c r="JOJ57" s="613"/>
      <c r="JOS57" s="613"/>
      <c r="JOT57" s="613"/>
      <c r="JPC57" s="613"/>
      <c r="JPD57" s="613"/>
      <c r="JPM57" s="613"/>
      <c r="JPN57" s="613"/>
      <c r="JPW57" s="613"/>
      <c r="JPX57" s="613"/>
      <c r="JQG57" s="613"/>
      <c r="JQH57" s="613"/>
      <c r="JQQ57" s="613"/>
      <c r="JQR57" s="613"/>
      <c r="JRA57" s="613"/>
      <c r="JRB57" s="613"/>
      <c r="JRK57" s="613"/>
      <c r="JRL57" s="613"/>
      <c r="JRU57" s="613"/>
      <c r="JRV57" s="613"/>
      <c r="JSE57" s="613"/>
      <c r="JSF57" s="613"/>
      <c r="JSO57" s="613"/>
      <c r="JSP57" s="613"/>
      <c r="JSY57" s="613"/>
      <c r="JSZ57" s="613"/>
      <c r="JTI57" s="613"/>
      <c r="JTJ57" s="613"/>
      <c r="JTS57" s="613"/>
      <c r="JTT57" s="613"/>
      <c r="JUC57" s="613"/>
      <c r="JUD57" s="613"/>
      <c r="JUM57" s="613"/>
      <c r="JUN57" s="613"/>
      <c r="JUW57" s="613"/>
      <c r="JUX57" s="613"/>
      <c r="JVG57" s="613"/>
      <c r="JVH57" s="613"/>
      <c r="JVQ57" s="613"/>
      <c r="JVR57" s="613"/>
      <c r="JWA57" s="613"/>
      <c r="JWB57" s="613"/>
      <c r="JWK57" s="613"/>
      <c r="JWL57" s="613"/>
      <c r="JWU57" s="613"/>
      <c r="JWV57" s="613"/>
      <c r="JXE57" s="613"/>
      <c r="JXF57" s="613"/>
      <c r="JXO57" s="613"/>
      <c r="JXP57" s="613"/>
      <c r="JXY57" s="613"/>
      <c r="JXZ57" s="613"/>
      <c r="JYI57" s="613"/>
      <c r="JYJ57" s="613"/>
      <c r="JYS57" s="613"/>
      <c r="JYT57" s="613"/>
      <c r="JZC57" s="613"/>
      <c r="JZD57" s="613"/>
      <c r="JZM57" s="613"/>
      <c r="JZN57" s="613"/>
      <c r="JZW57" s="613"/>
      <c r="JZX57" s="613"/>
      <c r="KAG57" s="613"/>
      <c r="KAH57" s="613"/>
      <c r="KAQ57" s="613"/>
      <c r="KAR57" s="613"/>
      <c r="KBA57" s="613"/>
      <c r="KBB57" s="613"/>
      <c r="KBK57" s="613"/>
      <c r="KBL57" s="613"/>
      <c r="KBU57" s="613"/>
      <c r="KBV57" s="613"/>
      <c r="KCE57" s="613"/>
      <c r="KCF57" s="613"/>
      <c r="KCO57" s="613"/>
      <c r="KCP57" s="613"/>
      <c r="KCY57" s="613"/>
      <c r="KCZ57" s="613"/>
      <c r="KDI57" s="613"/>
      <c r="KDJ57" s="613"/>
      <c r="KDS57" s="613"/>
      <c r="KDT57" s="613"/>
      <c r="KEC57" s="613"/>
      <c r="KED57" s="613"/>
      <c r="KEM57" s="613"/>
      <c r="KEN57" s="613"/>
      <c r="KEW57" s="613"/>
      <c r="KEX57" s="613"/>
      <c r="KFG57" s="613"/>
      <c r="KFH57" s="613"/>
      <c r="KFQ57" s="613"/>
      <c r="KFR57" s="613"/>
      <c r="KGA57" s="613"/>
      <c r="KGB57" s="613"/>
      <c r="KGK57" s="613"/>
      <c r="KGL57" s="613"/>
      <c r="KGU57" s="613"/>
      <c r="KGV57" s="613"/>
      <c r="KHE57" s="613"/>
      <c r="KHF57" s="613"/>
      <c r="KHO57" s="613"/>
      <c r="KHP57" s="613"/>
      <c r="KHY57" s="613"/>
      <c r="KHZ57" s="613"/>
      <c r="KII57" s="613"/>
      <c r="KIJ57" s="613"/>
      <c r="KIS57" s="613"/>
      <c r="KIT57" s="613"/>
      <c r="KJC57" s="613"/>
      <c r="KJD57" s="613"/>
      <c r="KJM57" s="613"/>
      <c r="KJN57" s="613"/>
      <c r="KJW57" s="613"/>
      <c r="KJX57" s="613"/>
      <c r="KKG57" s="613"/>
      <c r="KKH57" s="613"/>
      <c r="KKQ57" s="613"/>
      <c r="KKR57" s="613"/>
      <c r="KLA57" s="613"/>
      <c r="KLB57" s="613"/>
      <c r="KLK57" s="613"/>
      <c r="KLL57" s="613"/>
      <c r="KLU57" s="613"/>
      <c r="KLV57" s="613"/>
      <c r="KME57" s="613"/>
      <c r="KMF57" s="613"/>
      <c r="KMO57" s="613"/>
      <c r="KMP57" s="613"/>
      <c r="KMY57" s="613"/>
      <c r="KMZ57" s="613"/>
      <c r="KNI57" s="613"/>
      <c r="KNJ57" s="613"/>
      <c r="KNS57" s="613"/>
      <c r="KNT57" s="613"/>
      <c r="KOC57" s="613"/>
      <c r="KOD57" s="613"/>
      <c r="KOM57" s="613"/>
      <c r="KON57" s="613"/>
      <c r="KOW57" s="613"/>
      <c r="KOX57" s="613"/>
      <c r="KPG57" s="613"/>
      <c r="KPH57" s="613"/>
      <c r="KPQ57" s="613"/>
      <c r="KPR57" s="613"/>
      <c r="KQA57" s="613"/>
      <c r="KQB57" s="613"/>
      <c r="KQK57" s="613"/>
      <c r="KQL57" s="613"/>
      <c r="KQU57" s="613"/>
      <c r="KQV57" s="613"/>
      <c r="KRE57" s="613"/>
      <c r="KRF57" s="613"/>
      <c r="KRO57" s="613"/>
      <c r="KRP57" s="613"/>
      <c r="KRY57" s="613"/>
      <c r="KRZ57" s="613"/>
      <c r="KSI57" s="613"/>
      <c r="KSJ57" s="613"/>
      <c r="KSS57" s="613"/>
      <c r="KST57" s="613"/>
      <c r="KTC57" s="613"/>
      <c r="KTD57" s="613"/>
      <c r="KTM57" s="613"/>
      <c r="KTN57" s="613"/>
      <c r="KTW57" s="613"/>
      <c r="KTX57" s="613"/>
      <c r="KUG57" s="613"/>
      <c r="KUH57" s="613"/>
      <c r="KUQ57" s="613"/>
      <c r="KUR57" s="613"/>
      <c r="KVA57" s="613"/>
      <c r="KVB57" s="613"/>
      <c r="KVK57" s="613"/>
      <c r="KVL57" s="613"/>
      <c r="KVU57" s="613"/>
      <c r="KVV57" s="613"/>
      <c r="KWE57" s="613"/>
      <c r="KWF57" s="613"/>
      <c r="KWO57" s="613"/>
      <c r="KWP57" s="613"/>
      <c r="KWY57" s="613"/>
      <c r="KWZ57" s="613"/>
      <c r="KXI57" s="613"/>
      <c r="KXJ57" s="613"/>
      <c r="KXS57" s="613"/>
      <c r="KXT57" s="613"/>
      <c r="KYC57" s="613"/>
      <c r="KYD57" s="613"/>
      <c r="KYM57" s="613"/>
      <c r="KYN57" s="613"/>
      <c r="KYW57" s="613"/>
      <c r="KYX57" s="613"/>
      <c r="KZG57" s="613"/>
      <c r="KZH57" s="613"/>
      <c r="KZQ57" s="613"/>
      <c r="KZR57" s="613"/>
      <c r="LAA57" s="613"/>
      <c r="LAB57" s="613"/>
      <c r="LAK57" s="613"/>
      <c r="LAL57" s="613"/>
      <c r="LAU57" s="613"/>
      <c r="LAV57" s="613"/>
      <c r="LBE57" s="613"/>
      <c r="LBF57" s="613"/>
      <c r="LBO57" s="613"/>
      <c r="LBP57" s="613"/>
      <c r="LBY57" s="613"/>
      <c r="LBZ57" s="613"/>
      <c r="LCI57" s="613"/>
      <c r="LCJ57" s="613"/>
      <c r="LCS57" s="613"/>
      <c r="LCT57" s="613"/>
      <c r="LDC57" s="613"/>
      <c r="LDD57" s="613"/>
      <c r="LDM57" s="613"/>
      <c r="LDN57" s="613"/>
      <c r="LDW57" s="613"/>
      <c r="LDX57" s="613"/>
      <c r="LEG57" s="613"/>
      <c r="LEH57" s="613"/>
      <c r="LEQ57" s="613"/>
      <c r="LER57" s="613"/>
      <c r="LFA57" s="613"/>
      <c r="LFB57" s="613"/>
      <c r="LFK57" s="613"/>
      <c r="LFL57" s="613"/>
      <c r="LFU57" s="613"/>
      <c r="LFV57" s="613"/>
      <c r="LGE57" s="613"/>
      <c r="LGF57" s="613"/>
      <c r="LGO57" s="613"/>
      <c r="LGP57" s="613"/>
      <c r="LGY57" s="613"/>
      <c r="LGZ57" s="613"/>
      <c r="LHI57" s="613"/>
      <c r="LHJ57" s="613"/>
      <c r="LHS57" s="613"/>
      <c r="LHT57" s="613"/>
      <c r="LIC57" s="613"/>
      <c r="LID57" s="613"/>
      <c r="LIM57" s="613"/>
      <c r="LIN57" s="613"/>
      <c r="LIW57" s="613"/>
      <c r="LIX57" s="613"/>
      <c r="LJG57" s="613"/>
      <c r="LJH57" s="613"/>
      <c r="LJQ57" s="613"/>
      <c r="LJR57" s="613"/>
      <c r="LKA57" s="613"/>
      <c r="LKB57" s="613"/>
      <c r="LKK57" s="613"/>
      <c r="LKL57" s="613"/>
      <c r="LKU57" s="613"/>
      <c r="LKV57" s="613"/>
      <c r="LLE57" s="613"/>
      <c r="LLF57" s="613"/>
      <c r="LLO57" s="613"/>
      <c r="LLP57" s="613"/>
      <c r="LLY57" s="613"/>
      <c r="LLZ57" s="613"/>
      <c r="LMI57" s="613"/>
      <c r="LMJ57" s="613"/>
      <c r="LMS57" s="613"/>
      <c r="LMT57" s="613"/>
      <c r="LNC57" s="613"/>
      <c r="LND57" s="613"/>
      <c r="LNM57" s="613"/>
      <c r="LNN57" s="613"/>
      <c r="LNW57" s="613"/>
      <c r="LNX57" s="613"/>
      <c r="LOG57" s="613"/>
      <c r="LOH57" s="613"/>
      <c r="LOQ57" s="613"/>
      <c r="LOR57" s="613"/>
      <c r="LPA57" s="613"/>
      <c r="LPB57" s="613"/>
      <c r="LPK57" s="613"/>
      <c r="LPL57" s="613"/>
      <c r="LPU57" s="613"/>
      <c r="LPV57" s="613"/>
      <c r="LQE57" s="613"/>
      <c r="LQF57" s="613"/>
      <c r="LQO57" s="613"/>
      <c r="LQP57" s="613"/>
      <c r="LQY57" s="613"/>
      <c r="LQZ57" s="613"/>
      <c r="LRI57" s="613"/>
      <c r="LRJ57" s="613"/>
      <c r="LRS57" s="613"/>
      <c r="LRT57" s="613"/>
      <c r="LSC57" s="613"/>
      <c r="LSD57" s="613"/>
      <c r="LSM57" s="613"/>
      <c r="LSN57" s="613"/>
      <c r="LSW57" s="613"/>
      <c r="LSX57" s="613"/>
      <c r="LTG57" s="613"/>
      <c r="LTH57" s="613"/>
      <c r="LTQ57" s="613"/>
      <c r="LTR57" s="613"/>
      <c r="LUA57" s="613"/>
      <c r="LUB57" s="613"/>
      <c r="LUK57" s="613"/>
      <c r="LUL57" s="613"/>
      <c r="LUU57" s="613"/>
      <c r="LUV57" s="613"/>
      <c r="LVE57" s="613"/>
      <c r="LVF57" s="613"/>
      <c r="LVO57" s="613"/>
      <c r="LVP57" s="613"/>
      <c r="LVY57" s="613"/>
      <c r="LVZ57" s="613"/>
      <c r="LWI57" s="613"/>
      <c r="LWJ57" s="613"/>
      <c r="LWS57" s="613"/>
      <c r="LWT57" s="613"/>
      <c r="LXC57" s="613"/>
      <c r="LXD57" s="613"/>
      <c r="LXM57" s="613"/>
      <c r="LXN57" s="613"/>
      <c r="LXW57" s="613"/>
      <c r="LXX57" s="613"/>
      <c r="LYG57" s="613"/>
      <c r="LYH57" s="613"/>
      <c r="LYQ57" s="613"/>
      <c r="LYR57" s="613"/>
      <c r="LZA57" s="613"/>
      <c r="LZB57" s="613"/>
      <c r="LZK57" s="613"/>
      <c r="LZL57" s="613"/>
      <c r="LZU57" s="613"/>
      <c r="LZV57" s="613"/>
      <c r="MAE57" s="613"/>
      <c r="MAF57" s="613"/>
      <c r="MAO57" s="613"/>
      <c r="MAP57" s="613"/>
      <c r="MAY57" s="613"/>
      <c r="MAZ57" s="613"/>
      <c r="MBI57" s="613"/>
      <c r="MBJ57" s="613"/>
      <c r="MBS57" s="613"/>
      <c r="MBT57" s="613"/>
      <c r="MCC57" s="613"/>
      <c r="MCD57" s="613"/>
      <c r="MCM57" s="613"/>
      <c r="MCN57" s="613"/>
      <c r="MCW57" s="613"/>
      <c r="MCX57" s="613"/>
      <c r="MDG57" s="613"/>
      <c r="MDH57" s="613"/>
      <c r="MDQ57" s="613"/>
      <c r="MDR57" s="613"/>
      <c r="MEA57" s="613"/>
      <c r="MEB57" s="613"/>
      <c r="MEK57" s="613"/>
      <c r="MEL57" s="613"/>
      <c r="MEU57" s="613"/>
      <c r="MEV57" s="613"/>
      <c r="MFE57" s="613"/>
      <c r="MFF57" s="613"/>
      <c r="MFO57" s="613"/>
      <c r="MFP57" s="613"/>
      <c r="MFY57" s="613"/>
      <c r="MFZ57" s="613"/>
      <c r="MGI57" s="613"/>
      <c r="MGJ57" s="613"/>
      <c r="MGS57" s="613"/>
      <c r="MGT57" s="613"/>
      <c r="MHC57" s="613"/>
      <c r="MHD57" s="613"/>
      <c r="MHM57" s="613"/>
      <c r="MHN57" s="613"/>
      <c r="MHW57" s="613"/>
      <c r="MHX57" s="613"/>
      <c r="MIG57" s="613"/>
      <c r="MIH57" s="613"/>
      <c r="MIQ57" s="613"/>
      <c r="MIR57" s="613"/>
      <c r="MJA57" s="613"/>
      <c r="MJB57" s="613"/>
      <c r="MJK57" s="613"/>
      <c r="MJL57" s="613"/>
      <c r="MJU57" s="613"/>
      <c r="MJV57" s="613"/>
      <c r="MKE57" s="613"/>
      <c r="MKF57" s="613"/>
      <c r="MKO57" s="613"/>
      <c r="MKP57" s="613"/>
      <c r="MKY57" s="613"/>
      <c r="MKZ57" s="613"/>
      <c r="MLI57" s="613"/>
      <c r="MLJ57" s="613"/>
      <c r="MLS57" s="613"/>
      <c r="MLT57" s="613"/>
      <c r="MMC57" s="613"/>
      <c r="MMD57" s="613"/>
      <c r="MMM57" s="613"/>
      <c r="MMN57" s="613"/>
      <c r="MMW57" s="613"/>
      <c r="MMX57" s="613"/>
      <c r="MNG57" s="613"/>
      <c r="MNH57" s="613"/>
      <c r="MNQ57" s="613"/>
      <c r="MNR57" s="613"/>
      <c r="MOA57" s="613"/>
      <c r="MOB57" s="613"/>
      <c r="MOK57" s="613"/>
      <c r="MOL57" s="613"/>
      <c r="MOU57" s="613"/>
      <c r="MOV57" s="613"/>
      <c r="MPE57" s="613"/>
      <c r="MPF57" s="613"/>
      <c r="MPO57" s="613"/>
      <c r="MPP57" s="613"/>
      <c r="MPY57" s="613"/>
      <c r="MPZ57" s="613"/>
      <c r="MQI57" s="613"/>
      <c r="MQJ57" s="613"/>
      <c r="MQS57" s="613"/>
      <c r="MQT57" s="613"/>
      <c r="MRC57" s="613"/>
      <c r="MRD57" s="613"/>
      <c r="MRM57" s="613"/>
      <c r="MRN57" s="613"/>
      <c r="MRW57" s="613"/>
      <c r="MRX57" s="613"/>
      <c r="MSG57" s="613"/>
      <c r="MSH57" s="613"/>
      <c r="MSQ57" s="613"/>
      <c r="MSR57" s="613"/>
      <c r="MTA57" s="613"/>
      <c r="MTB57" s="613"/>
      <c r="MTK57" s="613"/>
      <c r="MTL57" s="613"/>
      <c r="MTU57" s="613"/>
      <c r="MTV57" s="613"/>
      <c r="MUE57" s="613"/>
      <c r="MUF57" s="613"/>
      <c r="MUO57" s="613"/>
      <c r="MUP57" s="613"/>
      <c r="MUY57" s="613"/>
      <c r="MUZ57" s="613"/>
      <c r="MVI57" s="613"/>
      <c r="MVJ57" s="613"/>
      <c r="MVS57" s="613"/>
      <c r="MVT57" s="613"/>
      <c r="MWC57" s="613"/>
      <c r="MWD57" s="613"/>
      <c r="MWM57" s="613"/>
      <c r="MWN57" s="613"/>
      <c r="MWW57" s="613"/>
      <c r="MWX57" s="613"/>
      <c r="MXG57" s="613"/>
      <c r="MXH57" s="613"/>
      <c r="MXQ57" s="613"/>
      <c r="MXR57" s="613"/>
      <c r="MYA57" s="613"/>
      <c r="MYB57" s="613"/>
      <c r="MYK57" s="613"/>
      <c r="MYL57" s="613"/>
      <c r="MYU57" s="613"/>
      <c r="MYV57" s="613"/>
      <c r="MZE57" s="613"/>
      <c r="MZF57" s="613"/>
      <c r="MZO57" s="613"/>
      <c r="MZP57" s="613"/>
      <c r="MZY57" s="613"/>
      <c r="MZZ57" s="613"/>
      <c r="NAI57" s="613"/>
      <c r="NAJ57" s="613"/>
      <c r="NAS57" s="613"/>
      <c r="NAT57" s="613"/>
      <c r="NBC57" s="613"/>
      <c r="NBD57" s="613"/>
      <c r="NBM57" s="613"/>
      <c r="NBN57" s="613"/>
      <c r="NBW57" s="613"/>
      <c r="NBX57" s="613"/>
      <c r="NCG57" s="613"/>
      <c r="NCH57" s="613"/>
      <c r="NCQ57" s="613"/>
      <c r="NCR57" s="613"/>
      <c r="NDA57" s="613"/>
      <c r="NDB57" s="613"/>
      <c r="NDK57" s="613"/>
      <c r="NDL57" s="613"/>
      <c r="NDU57" s="613"/>
      <c r="NDV57" s="613"/>
      <c r="NEE57" s="613"/>
      <c r="NEF57" s="613"/>
      <c r="NEO57" s="613"/>
      <c r="NEP57" s="613"/>
      <c r="NEY57" s="613"/>
      <c r="NEZ57" s="613"/>
      <c r="NFI57" s="613"/>
      <c r="NFJ57" s="613"/>
      <c r="NFS57" s="613"/>
      <c r="NFT57" s="613"/>
      <c r="NGC57" s="613"/>
      <c r="NGD57" s="613"/>
      <c r="NGM57" s="613"/>
      <c r="NGN57" s="613"/>
      <c r="NGW57" s="613"/>
      <c r="NGX57" s="613"/>
      <c r="NHG57" s="613"/>
      <c r="NHH57" s="613"/>
      <c r="NHQ57" s="613"/>
      <c r="NHR57" s="613"/>
      <c r="NIA57" s="613"/>
      <c r="NIB57" s="613"/>
      <c r="NIK57" s="613"/>
      <c r="NIL57" s="613"/>
      <c r="NIU57" s="613"/>
      <c r="NIV57" s="613"/>
      <c r="NJE57" s="613"/>
      <c r="NJF57" s="613"/>
      <c r="NJO57" s="613"/>
      <c r="NJP57" s="613"/>
      <c r="NJY57" s="613"/>
      <c r="NJZ57" s="613"/>
      <c r="NKI57" s="613"/>
      <c r="NKJ57" s="613"/>
      <c r="NKS57" s="613"/>
      <c r="NKT57" s="613"/>
      <c r="NLC57" s="613"/>
      <c r="NLD57" s="613"/>
      <c r="NLM57" s="613"/>
      <c r="NLN57" s="613"/>
      <c r="NLW57" s="613"/>
      <c r="NLX57" s="613"/>
      <c r="NMG57" s="613"/>
      <c r="NMH57" s="613"/>
      <c r="NMQ57" s="613"/>
      <c r="NMR57" s="613"/>
      <c r="NNA57" s="613"/>
      <c r="NNB57" s="613"/>
      <c r="NNK57" s="613"/>
      <c r="NNL57" s="613"/>
      <c r="NNU57" s="613"/>
      <c r="NNV57" s="613"/>
      <c r="NOE57" s="613"/>
      <c r="NOF57" s="613"/>
      <c r="NOO57" s="613"/>
      <c r="NOP57" s="613"/>
      <c r="NOY57" s="613"/>
      <c r="NOZ57" s="613"/>
      <c r="NPI57" s="613"/>
      <c r="NPJ57" s="613"/>
      <c r="NPS57" s="613"/>
      <c r="NPT57" s="613"/>
      <c r="NQC57" s="613"/>
      <c r="NQD57" s="613"/>
      <c r="NQM57" s="613"/>
      <c r="NQN57" s="613"/>
      <c r="NQW57" s="613"/>
      <c r="NQX57" s="613"/>
      <c r="NRG57" s="613"/>
      <c r="NRH57" s="613"/>
      <c r="NRQ57" s="613"/>
      <c r="NRR57" s="613"/>
      <c r="NSA57" s="613"/>
      <c r="NSB57" s="613"/>
      <c r="NSK57" s="613"/>
      <c r="NSL57" s="613"/>
      <c r="NSU57" s="613"/>
      <c r="NSV57" s="613"/>
      <c r="NTE57" s="613"/>
      <c r="NTF57" s="613"/>
      <c r="NTO57" s="613"/>
      <c r="NTP57" s="613"/>
      <c r="NTY57" s="613"/>
      <c r="NTZ57" s="613"/>
      <c r="NUI57" s="613"/>
      <c r="NUJ57" s="613"/>
      <c r="NUS57" s="613"/>
      <c r="NUT57" s="613"/>
      <c r="NVC57" s="613"/>
      <c r="NVD57" s="613"/>
      <c r="NVM57" s="613"/>
      <c r="NVN57" s="613"/>
      <c r="NVW57" s="613"/>
      <c r="NVX57" s="613"/>
      <c r="NWG57" s="613"/>
      <c r="NWH57" s="613"/>
      <c r="NWQ57" s="613"/>
      <c r="NWR57" s="613"/>
      <c r="NXA57" s="613"/>
      <c r="NXB57" s="613"/>
      <c r="NXK57" s="613"/>
      <c r="NXL57" s="613"/>
      <c r="NXU57" s="613"/>
      <c r="NXV57" s="613"/>
      <c r="NYE57" s="613"/>
      <c r="NYF57" s="613"/>
      <c r="NYO57" s="613"/>
      <c r="NYP57" s="613"/>
      <c r="NYY57" s="613"/>
      <c r="NYZ57" s="613"/>
      <c r="NZI57" s="613"/>
      <c r="NZJ57" s="613"/>
      <c r="NZS57" s="613"/>
      <c r="NZT57" s="613"/>
      <c r="OAC57" s="613"/>
      <c r="OAD57" s="613"/>
      <c r="OAM57" s="613"/>
      <c r="OAN57" s="613"/>
      <c r="OAW57" s="613"/>
      <c r="OAX57" s="613"/>
      <c r="OBG57" s="613"/>
      <c r="OBH57" s="613"/>
      <c r="OBQ57" s="613"/>
      <c r="OBR57" s="613"/>
      <c r="OCA57" s="613"/>
      <c r="OCB57" s="613"/>
      <c r="OCK57" s="613"/>
      <c r="OCL57" s="613"/>
      <c r="OCU57" s="613"/>
      <c r="OCV57" s="613"/>
      <c r="ODE57" s="613"/>
      <c r="ODF57" s="613"/>
      <c r="ODO57" s="613"/>
      <c r="ODP57" s="613"/>
      <c r="ODY57" s="613"/>
      <c r="ODZ57" s="613"/>
      <c r="OEI57" s="613"/>
      <c r="OEJ57" s="613"/>
      <c r="OES57" s="613"/>
      <c r="OET57" s="613"/>
      <c r="OFC57" s="613"/>
      <c r="OFD57" s="613"/>
      <c r="OFM57" s="613"/>
      <c r="OFN57" s="613"/>
      <c r="OFW57" s="613"/>
      <c r="OFX57" s="613"/>
      <c r="OGG57" s="613"/>
      <c r="OGH57" s="613"/>
      <c r="OGQ57" s="613"/>
      <c r="OGR57" s="613"/>
      <c r="OHA57" s="613"/>
      <c r="OHB57" s="613"/>
      <c r="OHK57" s="613"/>
      <c r="OHL57" s="613"/>
      <c r="OHU57" s="613"/>
      <c r="OHV57" s="613"/>
      <c r="OIE57" s="613"/>
      <c r="OIF57" s="613"/>
      <c r="OIO57" s="613"/>
      <c r="OIP57" s="613"/>
      <c r="OIY57" s="613"/>
      <c r="OIZ57" s="613"/>
      <c r="OJI57" s="613"/>
      <c r="OJJ57" s="613"/>
      <c r="OJS57" s="613"/>
      <c r="OJT57" s="613"/>
      <c r="OKC57" s="613"/>
      <c r="OKD57" s="613"/>
      <c r="OKM57" s="613"/>
      <c r="OKN57" s="613"/>
      <c r="OKW57" s="613"/>
      <c r="OKX57" s="613"/>
      <c r="OLG57" s="613"/>
      <c r="OLH57" s="613"/>
      <c r="OLQ57" s="613"/>
      <c r="OLR57" s="613"/>
      <c r="OMA57" s="613"/>
      <c r="OMB57" s="613"/>
      <c r="OMK57" s="613"/>
      <c r="OML57" s="613"/>
      <c r="OMU57" s="613"/>
      <c r="OMV57" s="613"/>
      <c r="ONE57" s="613"/>
      <c r="ONF57" s="613"/>
      <c r="ONO57" s="613"/>
      <c r="ONP57" s="613"/>
      <c r="ONY57" s="613"/>
      <c r="ONZ57" s="613"/>
      <c r="OOI57" s="613"/>
      <c r="OOJ57" s="613"/>
      <c r="OOS57" s="613"/>
      <c r="OOT57" s="613"/>
      <c r="OPC57" s="613"/>
      <c r="OPD57" s="613"/>
      <c r="OPM57" s="613"/>
      <c r="OPN57" s="613"/>
      <c r="OPW57" s="613"/>
      <c r="OPX57" s="613"/>
      <c r="OQG57" s="613"/>
      <c r="OQH57" s="613"/>
      <c r="OQQ57" s="613"/>
      <c r="OQR57" s="613"/>
      <c r="ORA57" s="613"/>
      <c r="ORB57" s="613"/>
      <c r="ORK57" s="613"/>
      <c r="ORL57" s="613"/>
      <c r="ORU57" s="613"/>
      <c r="ORV57" s="613"/>
      <c r="OSE57" s="613"/>
      <c r="OSF57" s="613"/>
      <c r="OSO57" s="613"/>
      <c r="OSP57" s="613"/>
      <c r="OSY57" s="613"/>
      <c r="OSZ57" s="613"/>
      <c r="OTI57" s="613"/>
      <c r="OTJ57" s="613"/>
      <c r="OTS57" s="613"/>
      <c r="OTT57" s="613"/>
      <c r="OUC57" s="613"/>
      <c r="OUD57" s="613"/>
      <c r="OUM57" s="613"/>
      <c r="OUN57" s="613"/>
      <c r="OUW57" s="613"/>
      <c r="OUX57" s="613"/>
      <c r="OVG57" s="613"/>
      <c r="OVH57" s="613"/>
      <c r="OVQ57" s="613"/>
      <c r="OVR57" s="613"/>
      <c r="OWA57" s="613"/>
      <c r="OWB57" s="613"/>
      <c r="OWK57" s="613"/>
      <c r="OWL57" s="613"/>
      <c r="OWU57" s="613"/>
      <c r="OWV57" s="613"/>
      <c r="OXE57" s="613"/>
      <c r="OXF57" s="613"/>
      <c r="OXO57" s="613"/>
      <c r="OXP57" s="613"/>
      <c r="OXY57" s="613"/>
      <c r="OXZ57" s="613"/>
      <c r="OYI57" s="613"/>
      <c r="OYJ57" s="613"/>
      <c r="OYS57" s="613"/>
      <c r="OYT57" s="613"/>
      <c r="OZC57" s="613"/>
      <c r="OZD57" s="613"/>
      <c r="OZM57" s="613"/>
      <c r="OZN57" s="613"/>
      <c r="OZW57" s="613"/>
      <c r="OZX57" s="613"/>
      <c r="PAG57" s="613"/>
      <c r="PAH57" s="613"/>
      <c r="PAQ57" s="613"/>
      <c r="PAR57" s="613"/>
      <c r="PBA57" s="613"/>
      <c r="PBB57" s="613"/>
      <c r="PBK57" s="613"/>
      <c r="PBL57" s="613"/>
      <c r="PBU57" s="613"/>
      <c r="PBV57" s="613"/>
      <c r="PCE57" s="613"/>
      <c r="PCF57" s="613"/>
      <c r="PCO57" s="613"/>
      <c r="PCP57" s="613"/>
      <c r="PCY57" s="613"/>
      <c r="PCZ57" s="613"/>
      <c r="PDI57" s="613"/>
      <c r="PDJ57" s="613"/>
      <c r="PDS57" s="613"/>
      <c r="PDT57" s="613"/>
      <c r="PEC57" s="613"/>
      <c r="PED57" s="613"/>
      <c r="PEM57" s="613"/>
      <c r="PEN57" s="613"/>
      <c r="PEW57" s="613"/>
      <c r="PEX57" s="613"/>
      <c r="PFG57" s="613"/>
      <c r="PFH57" s="613"/>
      <c r="PFQ57" s="613"/>
      <c r="PFR57" s="613"/>
      <c r="PGA57" s="613"/>
      <c r="PGB57" s="613"/>
      <c r="PGK57" s="613"/>
      <c r="PGL57" s="613"/>
      <c r="PGU57" s="613"/>
      <c r="PGV57" s="613"/>
      <c r="PHE57" s="613"/>
      <c r="PHF57" s="613"/>
      <c r="PHO57" s="613"/>
      <c r="PHP57" s="613"/>
      <c r="PHY57" s="613"/>
      <c r="PHZ57" s="613"/>
      <c r="PII57" s="613"/>
      <c r="PIJ57" s="613"/>
      <c r="PIS57" s="613"/>
      <c r="PIT57" s="613"/>
      <c r="PJC57" s="613"/>
      <c r="PJD57" s="613"/>
      <c r="PJM57" s="613"/>
      <c r="PJN57" s="613"/>
      <c r="PJW57" s="613"/>
      <c r="PJX57" s="613"/>
      <c r="PKG57" s="613"/>
      <c r="PKH57" s="613"/>
      <c r="PKQ57" s="613"/>
      <c r="PKR57" s="613"/>
      <c r="PLA57" s="613"/>
      <c r="PLB57" s="613"/>
      <c r="PLK57" s="613"/>
      <c r="PLL57" s="613"/>
      <c r="PLU57" s="613"/>
      <c r="PLV57" s="613"/>
      <c r="PME57" s="613"/>
      <c r="PMF57" s="613"/>
      <c r="PMO57" s="613"/>
      <c r="PMP57" s="613"/>
      <c r="PMY57" s="613"/>
      <c r="PMZ57" s="613"/>
      <c r="PNI57" s="613"/>
      <c r="PNJ57" s="613"/>
      <c r="PNS57" s="613"/>
      <c r="PNT57" s="613"/>
      <c r="POC57" s="613"/>
      <c r="POD57" s="613"/>
      <c r="POM57" s="613"/>
      <c r="PON57" s="613"/>
      <c r="POW57" s="613"/>
      <c r="POX57" s="613"/>
      <c r="PPG57" s="613"/>
      <c r="PPH57" s="613"/>
      <c r="PPQ57" s="613"/>
      <c r="PPR57" s="613"/>
      <c r="PQA57" s="613"/>
      <c r="PQB57" s="613"/>
      <c r="PQK57" s="613"/>
      <c r="PQL57" s="613"/>
      <c r="PQU57" s="613"/>
      <c r="PQV57" s="613"/>
      <c r="PRE57" s="613"/>
      <c r="PRF57" s="613"/>
      <c r="PRO57" s="613"/>
      <c r="PRP57" s="613"/>
      <c r="PRY57" s="613"/>
      <c r="PRZ57" s="613"/>
      <c r="PSI57" s="613"/>
      <c r="PSJ57" s="613"/>
      <c r="PSS57" s="613"/>
      <c r="PST57" s="613"/>
      <c r="PTC57" s="613"/>
      <c r="PTD57" s="613"/>
      <c r="PTM57" s="613"/>
      <c r="PTN57" s="613"/>
      <c r="PTW57" s="613"/>
      <c r="PTX57" s="613"/>
      <c r="PUG57" s="613"/>
      <c r="PUH57" s="613"/>
      <c r="PUQ57" s="613"/>
      <c r="PUR57" s="613"/>
      <c r="PVA57" s="613"/>
      <c r="PVB57" s="613"/>
      <c r="PVK57" s="613"/>
      <c r="PVL57" s="613"/>
      <c r="PVU57" s="613"/>
      <c r="PVV57" s="613"/>
      <c r="PWE57" s="613"/>
      <c r="PWF57" s="613"/>
      <c r="PWO57" s="613"/>
      <c r="PWP57" s="613"/>
      <c r="PWY57" s="613"/>
      <c r="PWZ57" s="613"/>
      <c r="PXI57" s="613"/>
      <c r="PXJ57" s="613"/>
      <c r="PXS57" s="613"/>
      <c r="PXT57" s="613"/>
      <c r="PYC57" s="613"/>
      <c r="PYD57" s="613"/>
      <c r="PYM57" s="613"/>
      <c r="PYN57" s="613"/>
      <c r="PYW57" s="613"/>
      <c r="PYX57" s="613"/>
      <c r="PZG57" s="613"/>
      <c r="PZH57" s="613"/>
      <c r="PZQ57" s="613"/>
      <c r="PZR57" s="613"/>
      <c r="QAA57" s="613"/>
      <c r="QAB57" s="613"/>
      <c r="QAK57" s="613"/>
      <c r="QAL57" s="613"/>
      <c r="QAU57" s="613"/>
      <c r="QAV57" s="613"/>
      <c r="QBE57" s="613"/>
      <c r="QBF57" s="613"/>
      <c r="QBO57" s="613"/>
      <c r="QBP57" s="613"/>
      <c r="QBY57" s="613"/>
      <c r="QBZ57" s="613"/>
      <c r="QCI57" s="613"/>
      <c r="QCJ57" s="613"/>
      <c r="QCS57" s="613"/>
      <c r="QCT57" s="613"/>
      <c r="QDC57" s="613"/>
      <c r="QDD57" s="613"/>
      <c r="QDM57" s="613"/>
      <c r="QDN57" s="613"/>
      <c r="QDW57" s="613"/>
      <c r="QDX57" s="613"/>
      <c r="QEG57" s="613"/>
      <c r="QEH57" s="613"/>
      <c r="QEQ57" s="613"/>
      <c r="QER57" s="613"/>
      <c r="QFA57" s="613"/>
      <c r="QFB57" s="613"/>
      <c r="QFK57" s="613"/>
      <c r="QFL57" s="613"/>
      <c r="QFU57" s="613"/>
      <c r="QFV57" s="613"/>
      <c r="QGE57" s="613"/>
      <c r="QGF57" s="613"/>
      <c r="QGO57" s="613"/>
      <c r="QGP57" s="613"/>
      <c r="QGY57" s="613"/>
      <c r="QGZ57" s="613"/>
      <c r="QHI57" s="613"/>
      <c r="QHJ57" s="613"/>
      <c r="QHS57" s="613"/>
      <c r="QHT57" s="613"/>
      <c r="QIC57" s="613"/>
      <c r="QID57" s="613"/>
      <c r="QIM57" s="613"/>
      <c r="QIN57" s="613"/>
      <c r="QIW57" s="613"/>
      <c r="QIX57" s="613"/>
      <c r="QJG57" s="613"/>
      <c r="QJH57" s="613"/>
      <c r="QJQ57" s="613"/>
      <c r="QJR57" s="613"/>
      <c r="QKA57" s="613"/>
      <c r="QKB57" s="613"/>
      <c r="QKK57" s="613"/>
      <c r="QKL57" s="613"/>
      <c r="QKU57" s="613"/>
      <c r="QKV57" s="613"/>
      <c r="QLE57" s="613"/>
      <c r="QLF57" s="613"/>
      <c r="QLO57" s="613"/>
      <c r="QLP57" s="613"/>
      <c r="QLY57" s="613"/>
      <c r="QLZ57" s="613"/>
      <c r="QMI57" s="613"/>
      <c r="QMJ57" s="613"/>
      <c r="QMS57" s="613"/>
      <c r="QMT57" s="613"/>
      <c r="QNC57" s="613"/>
      <c r="QND57" s="613"/>
      <c r="QNM57" s="613"/>
      <c r="QNN57" s="613"/>
      <c r="QNW57" s="613"/>
      <c r="QNX57" s="613"/>
      <c r="QOG57" s="613"/>
      <c r="QOH57" s="613"/>
      <c r="QOQ57" s="613"/>
      <c r="QOR57" s="613"/>
      <c r="QPA57" s="613"/>
      <c r="QPB57" s="613"/>
      <c r="QPK57" s="613"/>
      <c r="QPL57" s="613"/>
      <c r="QPU57" s="613"/>
      <c r="QPV57" s="613"/>
      <c r="QQE57" s="613"/>
      <c r="QQF57" s="613"/>
      <c r="QQO57" s="613"/>
      <c r="QQP57" s="613"/>
      <c r="QQY57" s="613"/>
      <c r="QQZ57" s="613"/>
      <c r="QRI57" s="613"/>
      <c r="QRJ57" s="613"/>
      <c r="QRS57" s="613"/>
      <c r="QRT57" s="613"/>
      <c r="QSC57" s="613"/>
      <c r="QSD57" s="613"/>
      <c r="QSM57" s="613"/>
      <c r="QSN57" s="613"/>
      <c r="QSW57" s="613"/>
      <c r="QSX57" s="613"/>
      <c r="QTG57" s="613"/>
      <c r="QTH57" s="613"/>
      <c r="QTQ57" s="613"/>
      <c r="QTR57" s="613"/>
      <c r="QUA57" s="613"/>
      <c r="QUB57" s="613"/>
      <c r="QUK57" s="613"/>
      <c r="QUL57" s="613"/>
      <c r="QUU57" s="613"/>
      <c r="QUV57" s="613"/>
      <c r="QVE57" s="613"/>
      <c r="QVF57" s="613"/>
      <c r="QVO57" s="613"/>
      <c r="QVP57" s="613"/>
      <c r="QVY57" s="613"/>
      <c r="QVZ57" s="613"/>
      <c r="QWI57" s="613"/>
      <c r="QWJ57" s="613"/>
      <c r="QWS57" s="613"/>
      <c r="QWT57" s="613"/>
      <c r="QXC57" s="613"/>
      <c r="QXD57" s="613"/>
      <c r="QXM57" s="613"/>
      <c r="QXN57" s="613"/>
      <c r="QXW57" s="613"/>
      <c r="QXX57" s="613"/>
      <c r="QYG57" s="613"/>
      <c r="QYH57" s="613"/>
      <c r="QYQ57" s="613"/>
      <c r="QYR57" s="613"/>
      <c r="QZA57" s="613"/>
      <c r="QZB57" s="613"/>
      <c r="QZK57" s="613"/>
      <c r="QZL57" s="613"/>
      <c r="QZU57" s="613"/>
      <c r="QZV57" s="613"/>
      <c r="RAE57" s="613"/>
      <c r="RAF57" s="613"/>
      <c r="RAO57" s="613"/>
      <c r="RAP57" s="613"/>
      <c r="RAY57" s="613"/>
      <c r="RAZ57" s="613"/>
      <c r="RBI57" s="613"/>
      <c r="RBJ57" s="613"/>
      <c r="RBS57" s="613"/>
      <c r="RBT57" s="613"/>
      <c r="RCC57" s="613"/>
      <c r="RCD57" s="613"/>
      <c r="RCM57" s="613"/>
      <c r="RCN57" s="613"/>
      <c r="RCW57" s="613"/>
      <c r="RCX57" s="613"/>
      <c r="RDG57" s="613"/>
      <c r="RDH57" s="613"/>
      <c r="RDQ57" s="613"/>
      <c r="RDR57" s="613"/>
      <c r="REA57" s="613"/>
      <c r="REB57" s="613"/>
      <c r="REK57" s="613"/>
      <c r="REL57" s="613"/>
      <c r="REU57" s="613"/>
      <c r="REV57" s="613"/>
      <c r="RFE57" s="613"/>
      <c r="RFF57" s="613"/>
      <c r="RFO57" s="613"/>
      <c r="RFP57" s="613"/>
      <c r="RFY57" s="613"/>
      <c r="RFZ57" s="613"/>
      <c r="RGI57" s="613"/>
      <c r="RGJ57" s="613"/>
      <c r="RGS57" s="613"/>
      <c r="RGT57" s="613"/>
      <c r="RHC57" s="613"/>
      <c r="RHD57" s="613"/>
      <c r="RHM57" s="613"/>
      <c r="RHN57" s="613"/>
      <c r="RHW57" s="613"/>
      <c r="RHX57" s="613"/>
      <c r="RIG57" s="613"/>
      <c r="RIH57" s="613"/>
      <c r="RIQ57" s="613"/>
      <c r="RIR57" s="613"/>
      <c r="RJA57" s="613"/>
      <c r="RJB57" s="613"/>
      <c r="RJK57" s="613"/>
      <c r="RJL57" s="613"/>
      <c r="RJU57" s="613"/>
      <c r="RJV57" s="613"/>
      <c r="RKE57" s="613"/>
      <c r="RKF57" s="613"/>
      <c r="RKO57" s="613"/>
      <c r="RKP57" s="613"/>
      <c r="RKY57" s="613"/>
      <c r="RKZ57" s="613"/>
      <c r="RLI57" s="613"/>
      <c r="RLJ57" s="613"/>
      <c r="RLS57" s="613"/>
      <c r="RLT57" s="613"/>
      <c r="RMC57" s="613"/>
      <c r="RMD57" s="613"/>
      <c r="RMM57" s="613"/>
      <c r="RMN57" s="613"/>
      <c r="RMW57" s="613"/>
      <c r="RMX57" s="613"/>
      <c r="RNG57" s="613"/>
      <c r="RNH57" s="613"/>
      <c r="RNQ57" s="613"/>
      <c r="RNR57" s="613"/>
      <c r="ROA57" s="613"/>
      <c r="ROB57" s="613"/>
      <c r="ROK57" s="613"/>
      <c r="ROL57" s="613"/>
      <c r="ROU57" s="613"/>
      <c r="ROV57" s="613"/>
      <c r="RPE57" s="613"/>
      <c r="RPF57" s="613"/>
      <c r="RPO57" s="613"/>
      <c r="RPP57" s="613"/>
      <c r="RPY57" s="613"/>
      <c r="RPZ57" s="613"/>
      <c r="RQI57" s="613"/>
      <c r="RQJ57" s="613"/>
      <c r="RQS57" s="613"/>
      <c r="RQT57" s="613"/>
      <c r="RRC57" s="613"/>
      <c r="RRD57" s="613"/>
      <c r="RRM57" s="613"/>
      <c r="RRN57" s="613"/>
      <c r="RRW57" s="613"/>
      <c r="RRX57" s="613"/>
      <c r="RSG57" s="613"/>
      <c r="RSH57" s="613"/>
      <c r="RSQ57" s="613"/>
      <c r="RSR57" s="613"/>
      <c r="RTA57" s="613"/>
      <c r="RTB57" s="613"/>
      <c r="RTK57" s="613"/>
      <c r="RTL57" s="613"/>
      <c r="RTU57" s="613"/>
      <c r="RTV57" s="613"/>
      <c r="RUE57" s="613"/>
      <c r="RUF57" s="613"/>
      <c r="RUO57" s="613"/>
      <c r="RUP57" s="613"/>
      <c r="RUY57" s="613"/>
      <c r="RUZ57" s="613"/>
      <c r="RVI57" s="613"/>
      <c r="RVJ57" s="613"/>
      <c r="RVS57" s="613"/>
      <c r="RVT57" s="613"/>
      <c r="RWC57" s="613"/>
      <c r="RWD57" s="613"/>
      <c r="RWM57" s="613"/>
      <c r="RWN57" s="613"/>
      <c r="RWW57" s="613"/>
      <c r="RWX57" s="613"/>
      <c r="RXG57" s="613"/>
      <c r="RXH57" s="613"/>
      <c r="RXQ57" s="613"/>
      <c r="RXR57" s="613"/>
      <c r="RYA57" s="613"/>
      <c r="RYB57" s="613"/>
      <c r="RYK57" s="613"/>
      <c r="RYL57" s="613"/>
      <c r="RYU57" s="613"/>
      <c r="RYV57" s="613"/>
      <c r="RZE57" s="613"/>
      <c r="RZF57" s="613"/>
      <c r="RZO57" s="613"/>
      <c r="RZP57" s="613"/>
      <c r="RZY57" s="613"/>
      <c r="RZZ57" s="613"/>
      <c r="SAI57" s="613"/>
      <c r="SAJ57" s="613"/>
      <c r="SAS57" s="613"/>
      <c r="SAT57" s="613"/>
      <c r="SBC57" s="613"/>
      <c r="SBD57" s="613"/>
      <c r="SBM57" s="613"/>
      <c r="SBN57" s="613"/>
      <c r="SBW57" s="613"/>
      <c r="SBX57" s="613"/>
      <c r="SCG57" s="613"/>
      <c r="SCH57" s="613"/>
      <c r="SCQ57" s="613"/>
      <c r="SCR57" s="613"/>
      <c r="SDA57" s="613"/>
      <c r="SDB57" s="613"/>
      <c r="SDK57" s="613"/>
      <c r="SDL57" s="613"/>
      <c r="SDU57" s="613"/>
      <c r="SDV57" s="613"/>
      <c r="SEE57" s="613"/>
      <c r="SEF57" s="613"/>
      <c r="SEO57" s="613"/>
      <c r="SEP57" s="613"/>
      <c r="SEY57" s="613"/>
      <c r="SEZ57" s="613"/>
      <c r="SFI57" s="613"/>
      <c r="SFJ57" s="613"/>
      <c r="SFS57" s="613"/>
      <c r="SFT57" s="613"/>
      <c r="SGC57" s="613"/>
      <c r="SGD57" s="613"/>
      <c r="SGM57" s="613"/>
      <c r="SGN57" s="613"/>
      <c r="SGW57" s="613"/>
      <c r="SGX57" s="613"/>
      <c r="SHG57" s="613"/>
      <c r="SHH57" s="613"/>
      <c r="SHQ57" s="613"/>
      <c r="SHR57" s="613"/>
      <c r="SIA57" s="613"/>
      <c r="SIB57" s="613"/>
      <c r="SIK57" s="613"/>
      <c r="SIL57" s="613"/>
      <c r="SIU57" s="613"/>
      <c r="SIV57" s="613"/>
      <c r="SJE57" s="613"/>
      <c r="SJF57" s="613"/>
      <c r="SJO57" s="613"/>
      <c r="SJP57" s="613"/>
      <c r="SJY57" s="613"/>
      <c r="SJZ57" s="613"/>
      <c r="SKI57" s="613"/>
      <c r="SKJ57" s="613"/>
      <c r="SKS57" s="613"/>
      <c r="SKT57" s="613"/>
      <c r="SLC57" s="613"/>
      <c r="SLD57" s="613"/>
      <c r="SLM57" s="613"/>
      <c r="SLN57" s="613"/>
      <c r="SLW57" s="613"/>
      <c r="SLX57" s="613"/>
      <c r="SMG57" s="613"/>
      <c r="SMH57" s="613"/>
      <c r="SMQ57" s="613"/>
      <c r="SMR57" s="613"/>
      <c r="SNA57" s="613"/>
      <c r="SNB57" s="613"/>
      <c r="SNK57" s="613"/>
      <c r="SNL57" s="613"/>
      <c r="SNU57" s="613"/>
      <c r="SNV57" s="613"/>
      <c r="SOE57" s="613"/>
      <c r="SOF57" s="613"/>
      <c r="SOO57" s="613"/>
      <c r="SOP57" s="613"/>
      <c r="SOY57" s="613"/>
      <c r="SOZ57" s="613"/>
      <c r="SPI57" s="613"/>
      <c r="SPJ57" s="613"/>
      <c r="SPS57" s="613"/>
      <c r="SPT57" s="613"/>
      <c r="SQC57" s="613"/>
      <c r="SQD57" s="613"/>
      <c r="SQM57" s="613"/>
      <c r="SQN57" s="613"/>
      <c r="SQW57" s="613"/>
      <c r="SQX57" s="613"/>
      <c r="SRG57" s="613"/>
      <c r="SRH57" s="613"/>
      <c r="SRQ57" s="613"/>
      <c r="SRR57" s="613"/>
      <c r="SSA57" s="613"/>
      <c r="SSB57" s="613"/>
      <c r="SSK57" s="613"/>
      <c r="SSL57" s="613"/>
      <c r="SSU57" s="613"/>
      <c r="SSV57" s="613"/>
      <c r="STE57" s="613"/>
      <c r="STF57" s="613"/>
      <c r="STO57" s="613"/>
      <c r="STP57" s="613"/>
      <c r="STY57" s="613"/>
      <c r="STZ57" s="613"/>
      <c r="SUI57" s="613"/>
      <c r="SUJ57" s="613"/>
      <c r="SUS57" s="613"/>
      <c r="SUT57" s="613"/>
      <c r="SVC57" s="613"/>
      <c r="SVD57" s="613"/>
      <c r="SVM57" s="613"/>
      <c r="SVN57" s="613"/>
      <c r="SVW57" s="613"/>
      <c r="SVX57" s="613"/>
      <c r="SWG57" s="613"/>
      <c r="SWH57" s="613"/>
      <c r="SWQ57" s="613"/>
      <c r="SWR57" s="613"/>
      <c r="SXA57" s="613"/>
      <c r="SXB57" s="613"/>
      <c r="SXK57" s="613"/>
      <c r="SXL57" s="613"/>
      <c r="SXU57" s="613"/>
      <c r="SXV57" s="613"/>
      <c r="SYE57" s="613"/>
      <c r="SYF57" s="613"/>
      <c r="SYO57" s="613"/>
      <c r="SYP57" s="613"/>
      <c r="SYY57" s="613"/>
      <c r="SYZ57" s="613"/>
      <c r="SZI57" s="613"/>
      <c r="SZJ57" s="613"/>
      <c r="SZS57" s="613"/>
      <c r="SZT57" s="613"/>
      <c r="TAC57" s="613"/>
      <c r="TAD57" s="613"/>
      <c r="TAM57" s="613"/>
      <c r="TAN57" s="613"/>
      <c r="TAW57" s="613"/>
      <c r="TAX57" s="613"/>
      <c r="TBG57" s="613"/>
      <c r="TBH57" s="613"/>
      <c r="TBQ57" s="613"/>
      <c r="TBR57" s="613"/>
      <c r="TCA57" s="613"/>
      <c r="TCB57" s="613"/>
      <c r="TCK57" s="613"/>
      <c r="TCL57" s="613"/>
      <c r="TCU57" s="613"/>
      <c r="TCV57" s="613"/>
      <c r="TDE57" s="613"/>
      <c r="TDF57" s="613"/>
      <c r="TDO57" s="613"/>
      <c r="TDP57" s="613"/>
      <c r="TDY57" s="613"/>
      <c r="TDZ57" s="613"/>
      <c r="TEI57" s="613"/>
      <c r="TEJ57" s="613"/>
      <c r="TES57" s="613"/>
      <c r="TET57" s="613"/>
      <c r="TFC57" s="613"/>
      <c r="TFD57" s="613"/>
      <c r="TFM57" s="613"/>
      <c r="TFN57" s="613"/>
      <c r="TFW57" s="613"/>
      <c r="TFX57" s="613"/>
      <c r="TGG57" s="613"/>
      <c r="TGH57" s="613"/>
      <c r="TGQ57" s="613"/>
      <c r="TGR57" s="613"/>
      <c r="THA57" s="613"/>
      <c r="THB57" s="613"/>
      <c r="THK57" s="613"/>
      <c r="THL57" s="613"/>
      <c r="THU57" s="613"/>
      <c r="THV57" s="613"/>
      <c r="TIE57" s="613"/>
      <c r="TIF57" s="613"/>
      <c r="TIO57" s="613"/>
      <c r="TIP57" s="613"/>
      <c r="TIY57" s="613"/>
      <c r="TIZ57" s="613"/>
      <c r="TJI57" s="613"/>
      <c r="TJJ57" s="613"/>
      <c r="TJS57" s="613"/>
      <c r="TJT57" s="613"/>
      <c r="TKC57" s="613"/>
      <c r="TKD57" s="613"/>
      <c r="TKM57" s="613"/>
      <c r="TKN57" s="613"/>
      <c r="TKW57" s="613"/>
      <c r="TKX57" s="613"/>
      <c r="TLG57" s="613"/>
      <c r="TLH57" s="613"/>
      <c r="TLQ57" s="613"/>
      <c r="TLR57" s="613"/>
      <c r="TMA57" s="613"/>
      <c r="TMB57" s="613"/>
      <c r="TMK57" s="613"/>
      <c r="TML57" s="613"/>
      <c r="TMU57" s="613"/>
      <c r="TMV57" s="613"/>
      <c r="TNE57" s="613"/>
      <c r="TNF57" s="613"/>
      <c r="TNO57" s="613"/>
      <c r="TNP57" s="613"/>
      <c r="TNY57" s="613"/>
      <c r="TNZ57" s="613"/>
      <c r="TOI57" s="613"/>
      <c r="TOJ57" s="613"/>
      <c r="TOS57" s="613"/>
      <c r="TOT57" s="613"/>
      <c r="TPC57" s="613"/>
      <c r="TPD57" s="613"/>
      <c r="TPM57" s="613"/>
      <c r="TPN57" s="613"/>
      <c r="TPW57" s="613"/>
      <c r="TPX57" s="613"/>
      <c r="TQG57" s="613"/>
      <c r="TQH57" s="613"/>
      <c r="TQQ57" s="613"/>
      <c r="TQR57" s="613"/>
      <c r="TRA57" s="613"/>
      <c r="TRB57" s="613"/>
      <c r="TRK57" s="613"/>
      <c r="TRL57" s="613"/>
      <c r="TRU57" s="613"/>
      <c r="TRV57" s="613"/>
      <c r="TSE57" s="613"/>
      <c r="TSF57" s="613"/>
      <c r="TSO57" s="613"/>
      <c r="TSP57" s="613"/>
      <c r="TSY57" s="613"/>
      <c r="TSZ57" s="613"/>
      <c r="TTI57" s="613"/>
      <c r="TTJ57" s="613"/>
      <c r="TTS57" s="613"/>
      <c r="TTT57" s="613"/>
      <c r="TUC57" s="613"/>
      <c r="TUD57" s="613"/>
      <c r="TUM57" s="613"/>
      <c r="TUN57" s="613"/>
      <c r="TUW57" s="613"/>
      <c r="TUX57" s="613"/>
      <c r="TVG57" s="613"/>
      <c r="TVH57" s="613"/>
      <c r="TVQ57" s="613"/>
      <c r="TVR57" s="613"/>
      <c r="TWA57" s="613"/>
      <c r="TWB57" s="613"/>
      <c r="TWK57" s="613"/>
      <c r="TWL57" s="613"/>
      <c r="TWU57" s="613"/>
      <c r="TWV57" s="613"/>
      <c r="TXE57" s="613"/>
      <c r="TXF57" s="613"/>
      <c r="TXO57" s="613"/>
      <c r="TXP57" s="613"/>
      <c r="TXY57" s="613"/>
      <c r="TXZ57" s="613"/>
      <c r="TYI57" s="613"/>
      <c r="TYJ57" s="613"/>
      <c r="TYS57" s="613"/>
      <c r="TYT57" s="613"/>
      <c r="TZC57" s="613"/>
      <c r="TZD57" s="613"/>
      <c r="TZM57" s="613"/>
      <c r="TZN57" s="613"/>
      <c r="TZW57" s="613"/>
      <c r="TZX57" s="613"/>
      <c r="UAG57" s="613"/>
      <c r="UAH57" s="613"/>
      <c r="UAQ57" s="613"/>
      <c r="UAR57" s="613"/>
      <c r="UBA57" s="613"/>
      <c r="UBB57" s="613"/>
      <c r="UBK57" s="613"/>
      <c r="UBL57" s="613"/>
      <c r="UBU57" s="613"/>
      <c r="UBV57" s="613"/>
      <c r="UCE57" s="613"/>
      <c r="UCF57" s="613"/>
      <c r="UCO57" s="613"/>
      <c r="UCP57" s="613"/>
      <c r="UCY57" s="613"/>
      <c r="UCZ57" s="613"/>
      <c r="UDI57" s="613"/>
      <c r="UDJ57" s="613"/>
      <c r="UDS57" s="613"/>
      <c r="UDT57" s="613"/>
      <c r="UEC57" s="613"/>
      <c r="UED57" s="613"/>
      <c r="UEM57" s="613"/>
      <c r="UEN57" s="613"/>
      <c r="UEW57" s="613"/>
      <c r="UEX57" s="613"/>
      <c r="UFG57" s="613"/>
      <c r="UFH57" s="613"/>
      <c r="UFQ57" s="613"/>
      <c r="UFR57" s="613"/>
      <c r="UGA57" s="613"/>
      <c r="UGB57" s="613"/>
      <c r="UGK57" s="613"/>
      <c r="UGL57" s="613"/>
      <c r="UGU57" s="613"/>
      <c r="UGV57" s="613"/>
      <c r="UHE57" s="613"/>
      <c r="UHF57" s="613"/>
      <c r="UHO57" s="613"/>
      <c r="UHP57" s="613"/>
      <c r="UHY57" s="613"/>
      <c r="UHZ57" s="613"/>
      <c r="UII57" s="613"/>
      <c r="UIJ57" s="613"/>
      <c r="UIS57" s="613"/>
      <c r="UIT57" s="613"/>
      <c r="UJC57" s="613"/>
      <c r="UJD57" s="613"/>
      <c r="UJM57" s="613"/>
      <c r="UJN57" s="613"/>
      <c r="UJW57" s="613"/>
      <c r="UJX57" s="613"/>
      <c r="UKG57" s="613"/>
      <c r="UKH57" s="613"/>
      <c r="UKQ57" s="613"/>
      <c r="UKR57" s="613"/>
      <c r="ULA57" s="613"/>
      <c r="ULB57" s="613"/>
      <c r="ULK57" s="613"/>
      <c r="ULL57" s="613"/>
      <c r="ULU57" s="613"/>
      <c r="ULV57" s="613"/>
      <c r="UME57" s="613"/>
      <c r="UMF57" s="613"/>
      <c r="UMO57" s="613"/>
      <c r="UMP57" s="613"/>
      <c r="UMY57" s="613"/>
      <c r="UMZ57" s="613"/>
      <c r="UNI57" s="613"/>
      <c r="UNJ57" s="613"/>
      <c r="UNS57" s="613"/>
      <c r="UNT57" s="613"/>
      <c r="UOC57" s="613"/>
      <c r="UOD57" s="613"/>
      <c r="UOM57" s="613"/>
      <c r="UON57" s="613"/>
      <c r="UOW57" s="613"/>
      <c r="UOX57" s="613"/>
      <c r="UPG57" s="613"/>
      <c r="UPH57" s="613"/>
      <c r="UPQ57" s="613"/>
      <c r="UPR57" s="613"/>
      <c r="UQA57" s="613"/>
      <c r="UQB57" s="613"/>
      <c r="UQK57" s="613"/>
      <c r="UQL57" s="613"/>
      <c r="UQU57" s="613"/>
      <c r="UQV57" s="613"/>
      <c r="URE57" s="613"/>
      <c r="URF57" s="613"/>
      <c r="URO57" s="613"/>
      <c r="URP57" s="613"/>
      <c r="URY57" s="613"/>
      <c r="URZ57" s="613"/>
      <c r="USI57" s="613"/>
      <c r="USJ57" s="613"/>
      <c r="USS57" s="613"/>
      <c r="UST57" s="613"/>
      <c r="UTC57" s="613"/>
      <c r="UTD57" s="613"/>
      <c r="UTM57" s="613"/>
      <c r="UTN57" s="613"/>
      <c r="UTW57" s="613"/>
      <c r="UTX57" s="613"/>
      <c r="UUG57" s="613"/>
      <c r="UUH57" s="613"/>
      <c r="UUQ57" s="613"/>
      <c r="UUR57" s="613"/>
      <c r="UVA57" s="613"/>
      <c r="UVB57" s="613"/>
      <c r="UVK57" s="613"/>
      <c r="UVL57" s="613"/>
      <c r="UVU57" s="613"/>
      <c r="UVV57" s="613"/>
      <c r="UWE57" s="613"/>
      <c r="UWF57" s="613"/>
      <c r="UWO57" s="613"/>
      <c r="UWP57" s="613"/>
      <c r="UWY57" s="613"/>
      <c r="UWZ57" s="613"/>
      <c r="UXI57" s="613"/>
      <c r="UXJ57" s="613"/>
      <c r="UXS57" s="613"/>
      <c r="UXT57" s="613"/>
      <c r="UYC57" s="613"/>
      <c r="UYD57" s="613"/>
      <c r="UYM57" s="613"/>
      <c r="UYN57" s="613"/>
      <c r="UYW57" s="613"/>
      <c r="UYX57" s="613"/>
      <c r="UZG57" s="613"/>
      <c r="UZH57" s="613"/>
      <c r="UZQ57" s="613"/>
      <c r="UZR57" s="613"/>
      <c r="VAA57" s="613"/>
      <c r="VAB57" s="613"/>
      <c r="VAK57" s="613"/>
      <c r="VAL57" s="613"/>
      <c r="VAU57" s="613"/>
      <c r="VAV57" s="613"/>
      <c r="VBE57" s="613"/>
      <c r="VBF57" s="613"/>
      <c r="VBO57" s="613"/>
      <c r="VBP57" s="613"/>
      <c r="VBY57" s="613"/>
      <c r="VBZ57" s="613"/>
      <c r="VCI57" s="613"/>
      <c r="VCJ57" s="613"/>
      <c r="VCS57" s="613"/>
      <c r="VCT57" s="613"/>
      <c r="VDC57" s="613"/>
      <c r="VDD57" s="613"/>
      <c r="VDM57" s="613"/>
      <c r="VDN57" s="613"/>
      <c r="VDW57" s="613"/>
      <c r="VDX57" s="613"/>
      <c r="VEG57" s="613"/>
      <c r="VEH57" s="613"/>
      <c r="VEQ57" s="613"/>
      <c r="VER57" s="613"/>
      <c r="VFA57" s="613"/>
      <c r="VFB57" s="613"/>
      <c r="VFK57" s="613"/>
      <c r="VFL57" s="613"/>
      <c r="VFU57" s="613"/>
      <c r="VFV57" s="613"/>
      <c r="VGE57" s="613"/>
      <c r="VGF57" s="613"/>
      <c r="VGO57" s="613"/>
      <c r="VGP57" s="613"/>
      <c r="VGY57" s="613"/>
      <c r="VGZ57" s="613"/>
      <c r="VHI57" s="613"/>
      <c r="VHJ57" s="613"/>
      <c r="VHS57" s="613"/>
      <c r="VHT57" s="613"/>
      <c r="VIC57" s="613"/>
      <c r="VID57" s="613"/>
      <c r="VIM57" s="613"/>
      <c r="VIN57" s="613"/>
      <c r="VIW57" s="613"/>
      <c r="VIX57" s="613"/>
      <c r="VJG57" s="613"/>
      <c r="VJH57" s="613"/>
      <c r="VJQ57" s="613"/>
      <c r="VJR57" s="613"/>
      <c r="VKA57" s="613"/>
      <c r="VKB57" s="613"/>
      <c r="VKK57" s="613"/>
      <c r="VKL57" s="613"/>
      <c r="VKU57" s="613"/>
      <c r="VKV57" s="613"/>
      <c r="VLE57" s="613"/>
      <c r="VLF57" s="613"/>
      <c r="VLO57" s="613"/>
      <c r="VLP57" s="613"/>
      <c r="VLY57" s="613"/>
      <c r="VLZ57" s="613"/>
      <c r="VMI57" s="613"/>
      <c r="VMJ57" s="613"/>
      <c r="VMS57" s="613"/>
      <c r="VMT57" s="613"/>
      <c r="VNC57" s="613"/>
      <c r="VND57" s="613"/>
      <c r="VNM57" s="613"/>
      <c r="VNN57" s="613"/>
      <c r="VNW57" s="613"/>
      <c r="VNX57" s="613"/>
      <c r="VOG57" s="613"/>
      <c r="VOH57" s="613"/>
      <c r="VOQ57" s="613"/>
      <c r="VOR57" s="613"/>
      <c r="VPA57" s="613"/>
      <c r="VPB57" s="613"/>
      <c r="VPK57" s="613"/>
      <c r="VPL57" s="613"/>
      <c r="VPU57" s="613"/>
      <c r="VPV57" s="613"/>
      <c r="VQE57" s="613"/>
      <c r="VQF57" s="613"/>
      <c r="VQO57" s="613"/>
      <c r="VQP57" s="613"/>
      <c r="VQY57" s="613"/>
      <c r="VQZ57" s="613"/>
      <c r="VRI57" s="613"/>
      <c r="VRJ57" s="613"/>
      <c r="VRS57" s="613"/>
      <c r="VRT57" s="613"/>
      <c r="VSC57" s="613"/>
      <c r="VSD57" s="613"/>
      <c r="VSM57" s="613"/>
      <c r="VSN57" s="613"/>
      <c r="VSW57" s="613"/>
      <c r="VSX57" s="613"/>
      <c r="VTG57" s="613"/>
      <c r="VTH57" s="613"/>
      <c r="VTQ57" s="613"/>
      <c r="VTR57" s="613"/>
      <c r="VUA57" s="613"/>
      <c r="VUB57" s="613"/>
      <c r="VUK57" s="613"/>
      <c r="VUL57" s="613"/>
      <c r="VUU57" s="613"/>
      <c r="VUV57" s="613"/>
      <c r="VVE57" s="613"/>
      <c r="VVF57" s="613"/>
      <c r="VVO57" s="613"/>
      <c r="VVP57" s="613"/>
      <c r="VVY57" s="613"/>
      <c r="VVZ57" s="613"/>
      <c r="VWI57" s="613"/>
      <c r="VWJ57" s="613"/>
      <c r="VWS57" s="613"/>
      <c r="VWT57" s="613"/>
      <c r="VXC57" s="613"/>
      <c r="VXD57" s="613"/>
      <c r="VXM57" s="613"/>
      <c r="VXN57" s="613"/>
      <c r="VXW57" s="613"/>
      <c r="VXX57" s="613"/>
      <c r="VYG57" s="613"/>
      <c r="VYH57" s="613"/>
      <c r="VYQ57" s="613"/>
      <c r="VYR57" s="613"/>
      <c r="VZA57" s="613"/>
      <c r="VZB57" s="613"/>
      <c r="VZK57" s="613"/>
      <c r="VZL57" s="613"/>
      <c r="VZU57" s="613"/>
      <c r="VZV57" s="613"/>
      <c r="WAE57" s="613"/>
      <c r="WAF57" s="613"/>
      <c r="WAO57" s="613"/>
      <c r="WAP57" s="613"/>
      <c r="WAY57" s="613"/>
      <c r="WAZ57" s="613"/>
      <c r="WBI57" s="613"/>
      <c r="WBJ57" s="613"/>
      <c r="WBS57" s="613"/>
      <c r="WBT57" s="613"/>
      <c r="WCC57" s="613"/>
      <c r="WCD57" s="613"/>
      <c r="WCM57" s="613"/>
      <c r="WCN57" s="613"/>
      <c r="WCW57" s="613"/>
      <c r="WCX57" s="613"/>
      <c r="WDG57" s="613"/>
      <c r="WDH57" s="613"/>
      <c r="WDQ57" s="613"/>
      <c r="WDR57" s="613"/>
      <c r="WEA57" s="613"/>
      <c r="WEB57" s="613"/>
      <c r="WEK57" s="613"/>
      <c r="WEL57" s="613"/>
      <c r="WEU57" s="613"/>
      <c r="WEV57" s="613"/>
      <c r="WFE57" s="613"/>
      <c r="WFF57" s="613"/>
      <c r="WFO57" s="613"/>
      <c r="WFP57" s="613"/>
      <c r="WFY57" s="613"/>
      <c r="WFZ57" s="613"/>
      <c r="WGI57" s="613"/>
      <c r="WGJ57" s="613"/>
      <c r="WGS57" s="613"/>
      <c r="WGT57" s="613"/>
      <c r="WHC57" s="613"/>
      <c r="WHD57" s="613"/>
      <c r="WHM57" s="613"/>
      <c r="WHN57" s="613"/>
      <c r="WHW57" s="613"/>
      <c r="WHX57" s="613"/>
      <c r="WIG57" s="613"/>
      <c r="WIH57" s="613"/>
      <c r="WIQ57" s="613"/>
      <c r="WIR57" s="613"/>
      <c r="WJA57" s="613"/>
      <c r="WJB57" s="613"/>
      <c r="WJK57" s="613"/>
      <c r="WJL57" s="613"/>
      <c r="WJU57" s="613"/>
      <c r="WJV57" s="613"/>
      <c r="WKE57" s="613"/>
      <c r="WKF57" s="613"/>
      <c r="WKO57" s="613"/>
      <c r="WKP57" s="613"/>
      <c r="WKY57" s="613"/>
      <c r="WKZ57" s="613"/>
      <c r="WLI57" s="613"/>
      <c r="WLJ57" s="613"/>
      <c r="WLS57" s="613"/>
      <c r="WLT57" s="613"/>
      <c r="WMC57" s="613"/>
      <c r="WMD57" s="613"/>
      <c r="WMM57" s="613"/>
      <c r="WMN57" s="613"/>
      <c r="WMW57" s="613"/>
      <c r="WMX57" s="613"/>
      <c r="WNG57" s="613"/>
      <c r="WNH57" s="613"/>
      <c r="WNQ57" s="613"/>
      <c r="WNR57" s="613"/>
      <c r="WOA57" s="613"/>
      <c r="WOB57" s="613"/>
      <c r="WOK57" s="613"/>
      <c r="WOL57" s="613"/>
      <c r="WOU57" s="613"/>
      <c r="WOV57" s="613"/>
      <c r="WPE57" s="613"/>
      <c r="WPF57" s="613"/>
      <c r="WPO57" s="613"/>
      <c r="WPP57" s="613"/>
      <c r="WPY57" s="613"/>
      <c r="WPZ57" s="613"/>
      <c r="WQI57" s="613"/>
      <c r="WQJ57" s="613"/>
      <c r="WQS57" s="613"/>
      <c r="WQT57" s="613"/>
      <c r="WRC57" s="613"/>
      <c r="WRD57" s="613"/>
      <c r="WRM57" s="613"/>
      <c r="WRN57" s="613"/>
      <c r="WRW57" s="613"/>
      <c r="WRX57" s="613"/>
      <c r="WSG57" s="613"/>
      <c r="WSH57" s="613"/>
      <c r="WSQ57" s="613"/>
      <c r="WSR57" s="613"/>
      <c r="WTA57" s="613"/>
      <c r="WTB57" s="613"/>
      <c r="WTK57" s="613"/>
      <c r="WTL57" s="613"/>
      <c r="WTU57" s="613"/>
      <c r="WTV57" s="613"/>
      <c r="WUE57" s="613"/>
      <c r="WUF57" s="613"/>
      <c r="WUO57" s="613"/>
      <c r="WUP57" s="613"/>
      <c r="WUY57" s="613"/>
      <c r="WUZ57" s="613"/>
      <c r="WVI57" s="613"/>
      <c r="WVJ57" s="613"/>
      <c r="WVS57" s="613"/>
      <c r="WVT57" s="613"/>
      <c r="WWC57" s="613"/>
      <c r="WWD57" s="613"/>
      <c r="WWM57" s="613"/>
      <c r="WWN57" s="613"/>
      <c r="WWW57" s="613"/>
      <c r="WWX57" s="613"/>
      <c r="WXG57" s="613"/>
      <c r="WXH57" s="613"/>
      <c r="WXQ57" s="613"/>
      <c r="WXR57" s="613"/>
      <c r="WYA57" s="613"/>
      <c r="WYB57" s="613"/>
      <c r="WYK57" s="613"/>
      <c r="WYL57" s="613"/>
      <c r="WYU57" s="613"/>
      <c r="WYV57" s="613"/>
      <c r="WZE57" s="613"/>
      <c r="WZF57" s="613"/>
      <c r="WZO57" s="613"/>
      <c r="WZP57" s="613"/>
      <c r="WZY57" s="613"/>
      <c r="WZZ57" s="613"/>
      <c r="XAI57" s="613"/>
      <c r="XAJ57" s="613"/>
      <c r="XAS57" s="613"/>
      <c r="XAT57" s="613"/>
      <c r="XBC57" s="613"/>
      <c r="XBD57" s="613"/>
      <c r="XBM57" s="613"/>
      <c r="XBN57" s="613"/>
      <c r="XBW57" s="613"/>
      <c r="XBX57" s="613"/>
      <c r="XCG57" s="613"/>
      <c r="XCH57" s="613"/>
      <c r="XCQ57" s="613"/>
      <c r="XCR57" s="613"/>
      <c r="XDA57" s="613"/>
      <c r="XDB57" s="613"/>
      <c r="XDK57" s="613"/>
      <c r="XDL57" s="613"/>
      <c r="XDU57" s="613"/>
      <c r="XDV57" s="613"/>
      <c r="XEE57" s="613"/>
      <c r="XEF57" s="613"/>
      <c r="XEO57" s="613"/>
      <c r="XEP57" s="613"/>
      <c r="XEY57" s="613"/>
      <c r="XEZ57" s="613"/>
    </row>
    <row r="58" spans="1:1020 1029:2040 2049:3070 3079:4090 4099:5120 5129:6140 6149:7160 7169:8190 8199:9210 9219:10240 10249:11260 11269:12280 12289:13310 13319:14330 14339:15360 15369:16380" ht="45" customHeight="1" thickBot="1" x14ac:dyDescent="0.25">
      <c r="A58" s="1447" t="s">
        <v>4</v>
      </c>
      <c r="B58" s="1449" t="s">
        <v>312</v>
      </c>
      <c r="C58" s="1451" t="s">
        <v>267</v>
      </c>
      <c r="D58" s="1452"/>
      <c r="E58" s="1453" t="s">
        <v>383</v>
      </c>
      <c r="F58" s="1473" t="s">
        <v>279</v>
      </c>
      <c r="G58" s="1469" t="s">
        <v>335</v>
      </c>
      <c r="H58" s="1470"/>
      <c r="I58" s="1471"/>
      <c r="J58" s="773" t="s">
        <v>59</v>
      </c>
    </row>
    <row r="59" spans="1:1020 1029:2040 2049:3070 3079:4090 4099:5120 5129:6140 6149:7160 7169:8190 8199:9210 9219:10240 10249:11260 11269:12280 12289:13310 13319:14330 14339:15360 15369:16380" ht="45" customHeight="1" thickBot="1" x14ac:dyDescent="0.25">
      <c r="A59" s="1448"/>
      <c r="B59" s="1450"/>
      <c r="C59" s="773" t="s">
        <v>270</v>
      </c>
      <c r="D59" s="773" t="s">
        <v>278</v>
      </c>
      <c r="E59" s="1454"/>
      <c r="F59" s="1474"/>
      <c r="G59" s="616" t="s">
        <v>359</v>
      </c>
      <c r="H59" s="616" t="s">
        <v>309</v>
      </c>
      <c r="I59" s="616" t="s">
        <v>9</v>
      </c>
      <c r="J59" s="773" t="s">
        <v>60</v>
      </c>
    </row>
    <row r="60" spans="1:1020 1029:2040 2049:3070 3079:4090 4099:5120 5129:6140 6149:7160 7169:8190 8199:9210 9219:10240 10249:11260 11269:12280 12289:13310 13319:14330 14339:15360 15369:16380" ht="45" customHeight="1" x14ac:dyDescent="0.2">
      <c r="A60" s="1057">
        <v>1</v>
      </c>
      <c r="B60" s="822" t="e">
        <f>'5 kg &amp; (C)'!$I$8</f>
        <v>#N/A</v>
      </c>
      <c r="C60" s="1058" t="str">
        <f>'DATOS &amp;'!B52</f>
        <v>5 kg</v>
      </c>
      <c r="D60" s="823" t="e">
        <f>'5 kg &amp; (C)'!$F$74</f>
        <v>#N/A</v>
      </c>
      <c r="E60" s="1059">
        <f>'DATOS &amp;'!W148</f>
        <v>83</v>
      </c>
      <c r="F60" s="1059">
        <f>'DATOS &amp;'!X148</f>
        <v>250</v>
      </c>
      <c r="G60" s="824" t="e">
        <f>'5 kg &amp; (C)'!$C$50</f>
        <v>#DIV/0!</v>
      </c>
      <c r="H60" s="824" t="e">
        <f>'5 kg &amp; (C)'!$D$50</f>
        <v>#DIV/0!</v>
      </c>
      <c r="I60" s="824" t="e">
        <f>'5 kg &amp; (C)'!$E$50</f>
        <v>#DIV/0!</v>
      </c>
      <c r="J60" s="825" t="e">
        <f>IF(ABS(D60)+E60&gt;=((F60)),"NO","SI")</f>
        <v>#N/A</v>
      </c>
    </row>
    <row r="61" spans="1:1020 1029:2040 2049:3070 3079:4090 4099:5120 5129:6140 6149:7160 7169:8190 8199:9210 9219:10240 10249:11260 11269:12280 12289:13310 13319:14330 14339:15360 15369:16380" ht="20.100000000000001" customHeight="1" x14ac:dyDescent="0.2">
      <c r="A61" s="632"/>
      <c r="B61" s="632"/>
      <c r="C61" s="632"/>
      <c r="D61" s="632"/>
      <c r="E61" s="632"/>
      <c r="F61" s="632"/>
      <c r="G61" s="633"/>
      <c r="H61" s="633"/>
      <c r="I61" s="633"/>
      <c r="J61" s="634"/>
    </row>
    <row r="62" spans="1:1020 1029:2040 2049:3070 3079:4090 4099:5120 5129:6140 6149:7160 7169:8190 8199:9210 9219:10240 10249:11260 11269:12280 12289:13310 13319:14330 14339:15360 15369:16380" ht="20.100000000000001" customHeight="1" x14ac:dyDescent="0.2">
      <c r="A62" s="1472" t="s">
        <v>471</v>
      </c>
      <c r="B62" s="1472"/>
      <c r="C62" s="1472"/>
      <c r="D62" s="1472"/>
      <c r="E62" s="1472"/>
      <c r="F62" s="1472"/>
      <c r="G62" s="1472"/>
      <c r="H62" s="1472"/>
      <c r="I62" s="1472"/>
      <c r="J62" s="1472"/>
    </row>
    <row r="63" spans="1:1020 1029:2040 2049:3070 3079:4090 4099:5120 5129:6140 6149:7160 7169:8190 8199:9210 9219:10240 10249:11260 11269:12280 12289:13310 13319:14330 14339:15360 15369:16380" ht="20.100000000000001" customHeight="1" x14ac:dyDescent="0.2">
      <c r="A63" s="1472"/>
      <c r="B63" s="1472"/>
      <c r="C63" s="1472"/>
      <c r="D63" s="1472"/>
      <c r="E63" s="1472"/>
      <c r="F63" s="1472"/>
      <c r="G63" s="1472"/>
      <c r="H63" s="1472"/>
      <c r="I63" s="1472"/>
      <c r="J63" s="1472"/>
    </row>
    <row r="64" spans="1:1020 1029:2040 2049:3070 3079:4090 4099:5120 5129:6140 6149:7160 7169:8190 8199:9210 9219:10240 10249:11260 11269:12280 12289:13310 13319:14330 14339:15360 15369:16380" ht="20.100000000000001" customHeight="1" x14ac:dyDescent="0.2">
      <c r="A64" s="1472"/>
      <c r="B64" s="1472"/>
      <c r="C64" s="1472"/>
      <c r="D64" s="1472"/>
      <c r="E64" s="1472"/>
      <c r="F64" s="1472"/>
      <c r="G64" s="1472"/>
      <c r="H64" s="1472"/>
      <c r="I64" s="1472"/>
      <c r="J64" s="1472"/>
    </row>
    <row r="65" spans="1:10" ht="20.100000000000001" customHeight="1" x14ac:dyDescent="0.2">
      <c r="A65" s="813"/>
      <c r="B65" s="813"/>
      <c r="C65" s="813"/>
      <c r="D65" s="813"/>
      <c r="E65" s="813"/>
      <c r="F65" s="813"/>
      <c r="G65" s="813"/>
      <c r="H65" s="813"/>
      <c r="I65" s="813"/>
      <c r="J65" s="813"/>
    </row>
    <row r="66" spans="1:10" ht="23.1" customHeight="1" x14ac:dyDescent="0.2">
      <c r="A66" s="813"/>
      <c r="B66" s="813"/>
      <c r="C66" s="813"/>
      <c r="D66" s="813"/>
      <c r="E66" s="813"/>
      <c r="F66" s="813"/>
      <c r="G66" s="813"/>
      <c r="H66" s="813"/>
      <c r="I66" s="813"/>
      <c r="J66" s="813"/>
    </row>
    <row r="67" spans="1:10" ht="125.1" customHeight="1" x14ac:dyDescent="0.2">
      <c r="A67" s="636"/>
      <c r="B67" s="636"/>
      <c r="C67" s="636"/>
      <c r="D67" s="636"/>
      <c r="E67" s="636"/>
      <c r="F67" s="636"/>
      <c r="G67" s="636"/>
      <c r="H67" s="636"/>
      <c r="I67" s="636"/>
      <c r="J67" s="636"/>
    </row>
    <row r="68" spans="1:10" ht="35.1" customHeight="1" x14ac:dyDescent="0.2">
      <c r="A68" s="636"/>
      <c r="B68" s="636"/>
      <c r="C68" s="636"/>
      <c r="D68" s="636"/>
      <c r="E68" s="636"/>
      <c r="F68" s="636"/>
      <c r="G68" s="636"/>
      <c r="H68" s="636"/>
      <c r="I68" s="636"/>
      <c r="J68" s="636"/>
    </row>
    <row r="69" spans="1:10" ht="35.1" customHeight="1" x14ac:dyDescent="0.2">
      <c r="A69" s="636"/>
      <c r="B69" s="636"/>
      <c r="C69" s="636"/>
      <c r="D69" s="636"/>
      <c r="E69" s="636"/>
      <c r="F69" s="636"/>
      <c r="G69" s="1456" t="s">
        <v>24</v>
      </c>
      <c r="H69" s="1456"/>
      <c r="I69" s="1465">
        <f>I3</f>
        <v>0</v>
      </c>
      <c r="J69" s="1465"/>
    </row>
    <row r="70" spans="1:10" ht="23.1" customHeight="1" x14ac:dyDescent="0.2">
      <c r="A70" s="1486" t="s">
        <v>254</v>
      </c>
      <c r="B70" s="1486"/>
      <c r="C70" s="1486"/>
      <c r="D70" s="1486"/>
    </row>
    <row r="71" spans="1:10" ht="20.100000000000001" customHeight="1" x14ac:dyDescent="0.2"/>
    <row r="72" spans="1:10" s="638" customFormat="1" ht="33" customHeight="1" x14ac:dyDescent="0.25">
      <c r="A72" s="1054" t="s">
        <v>131</v>
      </c>
      <c r="B72" s="1455" t="s">
        <v>273</v>
      </c>
      <c r="C72" s="1455"/>
      <c r="D72" s="1455"/>
      <c r="E72" s="1455"/>
      <c r="F72" s="1455"/>
      <c r="G72" s="1455"/>
      <c r="H72" s="1455"/>
      <c r="I72" s="1455"/>
      <c r="J72" s="1455"/>
    </row>
    <row r="73" spans="1:10" s="638" customFormat="1" ht="33" customHeight="1" x14ac:dyDescent="0.25">
      <c r="A73" s="1054" t="s">
        <v>131</v>
      </c>
      <c r="B73" s="1455" t="s">
        <v>274</v>
      </c>
      <c r="C73" s="1455"/>
      <c r="D73" s="1455"/>
      <c r="E73" s="1455"/>
      <c r="F73" s="1455"/>
      <c r="G73" s="1455"/>
      <c r="H73" s="1455"/>
      <c r="I73" s="1455"/>
      <c r="J73" s="1455"/>
    </row>
    <row r="74" spans="1:10" s="638" customFormat="1" ht="33" customHeight="1" x14ac:dyDescent="0.25">
      <c r="A74" s="1054" t="s">
        <v>131</v>
      </c>
      <c r="B74" s="1455" t="s">
        <v>287</v>
      </c>
      <c r="C74" s="1455"/>
      <c r="D74" s="1455"/>
      <c r="E74" s="1455"/>
      <c r="F74" s="1455"/>
      <c r="G74" s="1455"/>
      <c r="H74" s="1455"/>
      <c r="I74" s="1455"/>
      <c r="J74" s="1455"/>
    </row>
    <row r="75" spans="1:10" s="638" customFormat="1" ht="23.1" customHeight="1" x14ac:dyDescent="0.25">
      <c r="A75" s="1054" t="s">
        <v>131</v>
      </c>
      <c r="B75" s="1455" t="s">
        <v>323</v>
      </c>
      <c r="C75" s="1455"/>
      <c r="D75" s="1455"/>
      <c r="E75" s="1455"/>
      <c r="F75" s="1455"/>
      <c r="G75" s="1455"/>
      <c r="H75" s="1455"/>
      <c r="I75" s="1455"/>
      <c r="J75" s="1455"/>
    </row>
    <row r="76" spans="1:10" s="638" customFormat="1" ht="23.1" customHeight="1" x14ac:dyDescent="0.25">
      <c r="A76" s="1054" t="s">
        <v>131</v>
      </c>
      <c r="B76" s="1455" t="s">
        <v>186</v>
      </c>
      <c r="C76" s="1455"/>
      <c r="D76" s="1455"/>
      <c r="E76" s="1455"/>
      <c r="F76" s="1455"/>
      <c r="G76" s="1455"/>
      <c r="H76" s="1455"/>
      <c r="I76" s="1455"/>
      <c r="J76" s="1455"/>
    </row>
    <row r="77" spans="1:10" s="638" customFormat="1" ht="33" customHeight="1" x14ac:dyDescent="0.25">
      <c r="A77" s="1054" t="s">
        <v>131</v>
      </c>
      <c r="B77" s="1455" t="s">
        <v>275</v>
      </c>
      <c r="C77" s="1455"/>
      <c r="D77" s="1455"/>
      <c r="E77" s="1455"/>
      <c r="F77" s="1455"/>
      <c r="G77" s="1455"/>
      <c r="H77" s="1455"/>
      <c r="I77" s="1455"/>
      <c r="J77" s="1455"/>
    </row>
    <row r="78" spans="1:10" s="638" customFormat="1" ht="23.1" customHeight="1" x14ac:dyDescent="0.25">
      <c r="A78" s="1054" t="s">
        <v>131</v>
      </c>
      <c r="B78" s="1455" t="s">
        <v>298</v>
      </c>
      <c r="C78" s="1455"/>
      <c r="D78" s="1455"/>
      <c r="E78" s="1455"/>
      <c r="F78" s="1455"/>
      <c r="G78" s="1455"/>
      <c r="H78" s="1455"/>
      <c r="I78" s="1455"/>
      <c r="J78" s="1455"/>
    </row>
    <row r="79" spans="1:10" s="638" customFormat="1" ht="23.1" customHeight="1" x14ac:dyDescent="0.25">
      <c r="A79" s="1054" t="s">
        <v>131</v>
      </c>
      <c r="B79" s="1455" t="s">
        <v>288</v>
      </c>
      <c r="C79" s="1455"/>
      <c r="D79" s="1455"/>
      <c r="E79" s="1455"/>
      <c r="F79" s="1455"/>
      <c r="G79" s="1455"/>
      <c r="H79" s="1455"/>
      <c r="I79" s="1455"/>
      <c r="J79" s="1455"/>
    </row>
    <row r="80" spans="1:10" ht="23.1" customHeight="1" x14ac:dyDescent="0.2">
      <c r="A80" s="1054" t="s">
        <v>131</v>
      </c>
      <c r="B80" s="1455" t="s">
        <v>314</v>
      </c>
      <c r="C80" s="1455"/>
      <c r="D80" s="1455"/>
      <c r="E80" s="1455"/>
      <c r="F80" s="1455"/>
      <c r="G80" s="1455"/>
      <c r="H80" s="1455"/>
      <c r="I80" s="1455"/>
      <c r="J80" s="1455"/>
    </row>
    <row r="81" spans="1:10" ht="23.1" customHeight="1" x14ac:dyDescent="0.2">
      <c r="A81" s="1054" t="s">
        <v>131</v>
      </c>
      <c r="B81" s="1455" t="s">
        <v>357</v>
      </c>
      <c r="C81" s="1455"/>
      <c r="D81" s="1455"/>
      <c r="E81" s="1455"/>
      <c r="F81" s="1455"/>
      <c r="G81" s="1455"/>
      <c r="H81" s="1455"/>
      <c r="I81" s="1455"/>
      <c r="J81" s="1455"/>
    </row>
    <row r="82" spans="1:10" ht="33" customHeight="1" x14ac:dyDescent="0.2">
      <c r="A82" s="1054" t="s">
        <v>131</v>
      </c>
      <c r="B82" s="1455" t="s">
        <v>499</v>
      </c>
      <c r="C82" s="1455"/>
      <c r="D82" s="1455"/>
      <c r="E82" s="1455"/>
      <c r="F82" s="1455"/>
      <c r="G82" s="1455"/>
      <c r="H82" s="1455"/>
      <c r="I82" s="1455"/>
      <c r="J82" s="1455"/>
    </row>
    <row r="83" spans="1:10" ht="20.100000000000001" customHeight="1" x14ac:dyDescent="0.2"/>
    <row r="84" spans="1:10" ht="23.1" customHeight="1" x14ac:dyDescent="0.25">
      <c r="A84" s="1446" t="s">
        <v>16</v>
      </c>
      <c r="B84" s="1446"/>
      <c r="C84" s="1446"/>
      <c r="E84" s="639"/>
    </row>
    <row r="85" spans="1:10" ht="20.100000000000001" customHeight="1" x14ac:dyDescent="0.2"/>
    <row r="86" spans="1:10" ht="20.100000000000001" customHeight="1" x14ac:dyDescent="0.2">
      <c r="G86" s="640"/>
      <c r="J86" s="810"/>
    </row>
    <row r="87" spans="1:10" ht="23.1" customHeight="1" thickBot="1" x14ac:dyDescent="0.3">
      <c r="A87" s="639"/>
      <c r="B87" s="1500"/>
      <c r="C87" s="1500"/>
      <c r="D87" s="1500"/>
      <c r="E87" s="1500"/>
      <c r="F87" s="641"/>
      <c r="G87" s="642"/>
      <c r="H87" s="642"/>
      <c r="I87" s="642"/>
      <c r="J87" s="641"/>
    </row>
    <row r="88" spans="1:10" ht="23.1" customHeight="1" x14ac:dyDescent="0.25">
      <c r="B88" s="1548" t="s">
        <v>250</v>
      </c>
      <c r="C88" s="1548"/>
      <c r="D88" s="1548"/>
      <c r="E88" s="1548"/>
      <c r="G88" s="1445" t="s">
        <v>128</v>
      </c>
      <c r="H88" s="1445"/>
      <c r="I88" s="1445"/>
      <c r="J88" s="1445"/>
    </row>
    <row r="89" spans="1:10" ht="23.1" customHeight="1" x14ac:dyDescent="0.25">
      <c r="A89" s="1446" t="e">
        <f>VLOOKUP($F$87,'DATOS &amp;'!$V$160:$Y$164,4,FALSE)</f>
        <v>#N/A</v>
      </c>
      <c r="B89" s="1446"/>
      <c r="C89" s="1446"/>
      <c r="D89" s="1446"/>
      <c r="E89" s="1446"/>
      <c r="F89" s="1446"/>
      <c r="G89" s="1446" t="e">
        <f>VLOOKUP($J$87,'DATOS &amp;'!V160:AA164,6,FALSE)</f>
        <v>#N/A</v>
      </c>
      <c r="H89" s="1446"/>
      <c r="I89" s="1446"/>
      <c r="J89" s="1446"/>
    </row>
    <row r="90" spans="1:10" ht="23.1" customHeight="1" x14ac:dyDescent="0.25">
      <c r="B90" s="1446" t="e">
        <f>VLOOKUP($F$87,'DATOS &amp;'!$V$160:$Y$164,2,FALSE)</f>
        <v>#N/A</v>
      </c>
      <c r="C90" s="1446"/>
      <c r="D90" s="1446"/>
      <c r="E90" s="1446"/>
      <c r="G90" s="1547" t="e">
        <f>VLOOKUP($J$87,'DATOS &amp;'!$V$160:$AA$164,2,FALSE)</f>
        <v>#N/A</v>
      </c>
      <c r="H90" s="1547"/>
      <c r="I90" s="1547"/>
      <c r="J90" s="1547"/>
    </row>
    <row r="91" spans="1:10" x14ac:dyDescent="0.2">
      <c r="J91" s="810"/>
    </row>
    <row r="92" spans="1:10" ht="23.1" customHeight="1" x14ac:dyDescent="0.2">
      <c r="A92" s="1459" t="s">
        <v>299</v>
      </c>
      <c r="B92" s="1459"/>
      <c r="C92" s="1460"/>
      <c r="D92" s="1460"/>
      <c r="E92" s="643"/>
      <c r="F92" s="1461" t="s">
        <v>358</v>
      </c>
      <c r="G92" s="1461"/>
      <c r="H92" s="1461"/>
      <c r="I92" s="1462"/>
      <c r="J92" s="1462"/>
    </row>
    <row r="93" spans="1:10" x14ac:dyDescent="0.2">
      <c r="J93" s="810"/>
    </row>
    <row r="94" spans="1:10" ht="23.1" customHeight="1" x14ac:dyDescent="0.25">
      <c r="A94" s="1445" t="s">
        <v>61</v>
      </c>
      <c r="B94" s="1445"/>
      <c r="C94" s="1445"/>
      <c r="D94" s="1445"/>
      <c r="E94" s="1445"/>
      <c r="F94" s="1445"/>
      <c r="G94" s="1445"/>
      <c r="H94" s="1445"/>
      <c r="I94" s="1445"/>
      <c r="J94" s="1445"/>
    </row>
  </sheetData>
  <sheetProtection password="CF5C" sheet="1" objects="1" scenarios="1"/>
  <mergeCells count="98">
    <mergeCell ref="G40:H40"/>
    <mergeCell ref="I40:J40"/>
    <mergeCell ref="G69:H69"/>
    <mergeCell ref="I69:J69"/>
    <mergeCell ref="A1:J1"/>
    <mergeCell ref="G3:H3"/>
    <mergeCell ref="I3:J3"/>
    <mergeCell ref="A4:C4"/>
    <mergeCell ref="G4:H4"/>
    <mergeCell ref="A6:B6"/>
    <mergeCell ref="D6:J6"/>
    <mergeCell ref="A12:J12"/>
    <mergeCell ref="A14:C14"/>
    <mergeCell ref="D14:J14"/>
    <mergeCell ref="A15:C15"/>
    <mergeCell ref="D15:G15"/>
    <mergeCell ref="A16:C16"/>
    <mergeCell ref="D16:G16"/>
    <mergeCell ref="A7:B7"/>
    <mergeCell ref="D7:J7"/>
    <mergeCell ref="A8:B8"/>
    <mergeCell ref="D8:G8"/>
    <mergeCell ref="A10:C10"/>
    <mergeCell ref="D10:E10"/>
    <mergeCell ref="F10:H10"/>
    <mergeCell ref="I10:J10"/>
    <mergeCell ref="A28:J28"/>
    <mergeCell ref="A17:C17"/>
    <mergeCell ref="D17:E17"/>
    <mergeCell ref="F17:G17"/>
    <mergeCell ref="A19:E19"/>
    <mergeCell ref="F19:J19"/>
    <mergeCell ref="A21:F21"/>
    <mergeCell ref="A22:J22"/>
    <mergeCell ref="B23:E23"/>
    <mergeCell ref="A24:D24"/>
    <mergeCell ref="E24:F24"/>
    <mergeCell ref="A26:J26"/>
    <mergeCell ref="A35:B35"/>
    <mergeCell ref="C35:D35"/>
    <mergeCell ref="E35:F35"/>
    <mergeCell ref="A36:B36"/>
    <mergeCell ref="C36:D36"/>
    <mergeCell ref="E36:F36"/>
    <mergeCell ref="A30:J30"/>
    <mergeCell ref="A31:J31"/>
    <mergeCell ref="A33:B34"/>
    <mergeCell ref="C33:D34"/>
    <mergeCell ref="E33:F34"/>
    <mergeCell ref="G33:J33"/>
    <mergeCell ref="G34:H34"/>
    <mergeCell ref="I34:J34"/>
    <mergeCell ref="A41:J41"/>
    <mergeCell ref="A43:J45"/>
    <mergeCell ref="A47:C47"/>
    <mergeCell ref="G47:H47"/>
    <mergeCell ref="I47:J47"/>
    <mergeCell ref="A48:C48"/>
    <mergeCell ref="G48:H48"/>
    <mergeCell ref="I48:J48"/>
    <mergeCell ref="A62:J64"/>
    <mergeCell ref="A70:D70"/>
    <mergeCell ref="A49:C49"/>
    <mergeCell ref="G49:H49"/>
    <mergeCell ref="I49:J49"/>
    <mergeCell ref="A51:J51"/>
    <mergeCell ref="A53:J54"/>
    <mergeCell ref="B72:J72"/>
    <mergeCell ref="B73:J73"/>
    <mergeCell ref="A56:J56"/>
    <mergeCell ref="A58:A59"/>
    <mergeCell ref="B58:B59"/>
    <mergeCell ref="C58:D58"/>
    <mergeCell ref="E58:E59"/>
    <mergeCell ref="F58:F59"/>
    <mergeCell ref="G58:I58"/>
    <mergeCell ref="B88:E88"/>
    <mergeCell ref="G88:J88"/>
    <mergeCell ref="B74:J74"/>
    <mergeCell ref="B75:J75"/>
    <mergeCell ref="B76:J76"/>
    <mergeCell ref="B77:J77"/>
    <mergeCell ref="B78:J78"/>
    <mergeCell ref="B79:J79"/>
    <mergeCell ref="B80:J80"/>
    <mergeCell ref="B81:J81"/>
    <mergeCell ref="B82:J82"/>
    <mergeCell ref="A84:C84"/>
    <mergeCell ref="B87:E87"/>
    <mergeCell ref="A94:J94"/>
    <mergeCell ref="A89:F89"/>
    <mergeCell ref="G89:J89"/>
    <mergeCell ref="B90:E90"/>
    <mergeCell ref="G90:J90"/>
    <mergeCell ref="A92:B92"/>
    <mergeCell ref="C92:D92"/>
    <mergeCell ref="F92:H92"/>
    <mergeCell ref="I92:J92"/>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2" manualBreakCount="2">
    <brk id="37" max="9" man="1"/>
    <brk id="66"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'DATOS &amp;'!$B$174:$B$186</xm:f>
          </x14:formula1>
          <xm:sqref>J32</xm:sqref>
        </x14:dataValidation>
        <x14:dataValidation type="list" allowBlank="1" showInputMessage="1" showErrorMessage="1" xr:uid="{00000000-0002-0000-1800-000001000000}">
          <x14:formula1>
            <xm:f>'DATOS &amp;'!$V$160:$V$164</xm:f>
          </x14:formula1>
          <xm:sqref>J87 F87</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85">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5"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388"/>
      <c r="D28" s="388"/>
      <c r="E28" s="388"/>
      <c r="F28" s="389"/>
      <c r="G28" s="49"/>
      <c r="H28" s="49"/>
      <c r="I28" s="49"/>
      <c r="J28" s="49"/>
    </row>
    <row r="29" spans="1:11" s="50" customFormat="1" ht="31.5" customHeight="1" x14ac:dyDescent="0.2">
      <c r="A29" s="1131"/>
      <c r="B29" s="109" t="s">
        <v>2</v>
      </c>
      <c r="C29" s="390"/>
      <c r="D29" s="390"/>
      <c r="E29" s="390"/>
      <c r="F29" s="391"/>
      <c r="G29" s="49"/>
      <c r="H29" s="49"/>
      <c r="I29" s="49"/>
      <c r="J29" s="49"/>
    </row>
    <row r="30" spans="1:11" s="50" customFormat="1" ht="31.5" customHeight="1" x14ac:dyDescent="0.2">
      <c r="A30" s="1131"/>
      <c r="B30" s="109" t="s">
        <v>2</v>
      </c>
      <c r="C30" s="390"/>
      <c r="D30" s="390"/>
      <c r="E30" s="390"/>
      <c r="F30" s="391"/>
      <c r="G30" s="49"/>
      <c r="H30" s="49"/>
      <c r="I30" s="49"/>
      <c r="J30" s="49"/>
    </row>
    <row r="31" spans="1:11" s="50" customFormat="1" ht="31.5" customHeight="1" thickBot="1" x14ac:dyDescent="0.25">
      <c r="A31" s="1132"/>
      <c r="B31" s="55" t="s">
        <v>0</v>
      </c>
      <c r="C31" s="392"/>
      <c r="D31" s="392"/>
      <c r="E31" s="392"/>
      <c r="F31" s="393"/>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382"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190" t="s">
        <v>257</v>
      </c>
      <c r="J73" s="1190"/>
      <c r="K73" s="1191"/>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86"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mcblViJMcxlTlvOggnisw26Z/dpBcOj4Lr6TIn6MJojpbfm1A+HEMAcNRob1jAUM1JFZszF6vbYxaIFFHyTLMw==" saltValue="YWjbi1npNaT9KIGSFi8jbQ=="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900-000000000000}">
          <x14:formula1>
            <xm:f>'DATOS &amp;'!$B$6:$B$28</xm:f>
          </x14:formula1>
          <xm:sqref>I3:J4</xm:sqref>
        </x14:dataValidation>
        <x14:dataValidation type="list" allowBlank="1" showInputMessage="1" showErrorMessage="1" xr:uid="{00000000-0002-0000-1900-000001000000}">
          <x14:formula1>
            <xm:f>'DATOS &amp;'!$J$173:$J$178</xm:f>
          </x14:formula1>
          <xm:sqref>J19:J20</xm:sqref>
        </x14:dataValidation>
        <x14:dataValidation type="list" allowBlank="1" showInputMessage="1" showErrorMessage="1" xr:uid="{00000000-0002-0000-1900-000002000000}">
          <x14:formula1>
            <xm:f>'DATOS &amp;'!$N$120:$N$165</xm:f>
          </x14:formula1>
          <xm:sqref>F48</xm:sqref>
        </x14:dataValidation>
        <x14:dataValidation type="list" allowBlank="1" showInputMessage="1" showErrorMessage="1" xr:uid="{00000000-0002-0000-1900-000003000000}">
          <x14:formula1>
            <xm:f>'DATOS &amp;'!$B$36:$B$58</xm:f>
          </x14:formula1>
          <xm:sqref>J6</xm:sqref>
        </x14:dataValidation>
        <x14:dataValidation type="list" allowBlank="1" showInputMessage="1" showErrorMessage="1" xr:uid="{00000000-0002-0000-1900-000004000000}">
          <x14:formula1>
            <xm:f>'DATOS &amp;'!$N$28:$N$112</xm:f>
          </x14:formula1>
          <xm:sqref>E6</xm:sqref>
        </x14:dataValidation>
        <x14:dataValidation type="list" allowBlank="1" showInputMessage="1" showErrorMessage="1" xr:uid="{00000000-0002-0000-1900-000005000000}">
          <x14:formula1>
            <xm:f>'DATOS &amp;'!$V$119:$V$125</xm:f>
          </x14:formula1>
          <xm:sqref>J13</xm:sqref>
        </x14:dataValidation>
        <x14:dataValidation type="list" allowBlank="1" showInputMessage="1" showErrorMessage="1" xr:uid="{00000000-0002-0000-1900-000006000000}">
          <x14:formula1>
            <xm:f>'DATOS &amp;'!$V$160:$V$164</xm:f>
          </x14:formula1>
          <xm:sqref>H25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sheetPr>
  <dimension ref="A1:XEZ95"/>
  <sheetViews>
    <sheetView showGridLines="0" view="pageBreakPreview" topLeftCell="A83" zoomScale="80" zoomScaleNormal="100" zoomScaleSheetLayoutView="80" workbookViewId="0">
      <selection activeCell="I69" sqref="I69:J69"/>
    </sheetView>
  </sheetViews>
  <sheetFormatPr baseColWidth="10" defaultColWidth="11.42578125" defaultRowHeight="15" x14ac:dyDescent="0.2"/>
  <cols>
    <col min="1" max="1" width="10" style="592" customWidth="1"/>
    <col min="2" max="2" width="15.42578125" style="592" customWidth="1"/>
    <col min="3" max="3" width="12.28515625" style="592" customWidth="1"/>
    <col min="4" max="4" width="10.140625" style="592" customWidth="1"/>
    <col min="5" max="5" width="15.5703125"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64"/>
      <c r="B1" s="1464"/>
      <c r="C1" s="1464"/>
      <c r="D1" s="1464"/>
      <c r="E1" s="1464"/>
      <c r="F1" s="1464"/>
      <c r="G1" s="1464"/>
      <c r="H1" s="1464"/>
      <c r="I1" s="1464"/>
      <c r="J1" s="1464"/>
    </row>
    <row r="2" spans="1:10" ht="35.1" customHeight="1" x14ac:dyDescent="0.2">
      <c r="A2" s="810"/>
      <c r="B2" s="810"/>
      <c r="C2" s="810"/>
      <c r="D2" s="810"/>
      <c r="E2" s="810"/>
      <c r="F2" s="810"/>
    </row>
    <row r="3" spans="1:10" ht="35.1" customHeight="1" x14ac:dyDescent="0.2">
      <c r="A3" s="810"/>
      <c r="B3" s="810"/>
      <c r="C3" s="810"/>
      <c r="D3" s="810"/>
      <c r="E3" s="810"/>
      <c r="F3" s="810"/>
      <c r="G3" s="1456" t="s">
        <v>24</v>
      </c>
      <c r="H3" s="1456"/>
      <c r="I3" s="1465">
        <f>'DATOS &amp;'!J25</f>
        <v>0</v>
      </c>
      <c r="J3" s="1465"/>
    </row>
    <row r="4" spans="1:10" ht="23.1" customHeight="1" x14ac:dyDescent="0.25">
      <c r="A4" s="1466" t="s">
        <v>6</v>
      </c>
      <c r="B4" s="1466"/>
      <c r="C4" s="1466"/>
      <c r="D4" s="595"/>
      <c r="E4" s="595"/>
      <c r="G4" s="1467"/>
      <c r="H4" s="1467"/>
    </row>
    <row r="5" spans="1:10" ht="20.100000000000001" customHeight="1" x14ac:dyDescent="0.2">
      <c r="A5" s="596"/>
      <c r="B5" s="595"/>
      <c r="C5" s="595"/>
      <c r="D5" s="595"/>
      <c r="E5" s="595"/>
      <c r="F5" s="595"/>
    </row>
    <row r="6" spans="1:10" ht="23.1" customHeight="1" x14ac:dyDescent="0.2">
      <c r="A6" s="1463" t="s">
        <v>289</v>
      </c>
      <c r="B6" s="1463"/>
      <c r="D6" s="1468">
        <f>('DATOS &amp;'!E25)</f>
        <v>0</v>
      </c>
      <c r="E6" s="1468"/>
      <c r="F6" s="1468"/>
      <c r="G6" s="1468"/>
      <c r="H6" s="1468"/>
      <c r="I6" s="1468"/>
      <c r="J6" s="1468"/>
    </row>
    <row r="7" spans="1:10" ht="23.1" customHeight="1" x14ac:dyDescent="0.2">
      <c r="A7" s="1463" t="s">
        <v>290</v>
      </c>
      <c r="B7" s="1463"/>
      <c r="C7" s="597"/>
      <c r="D7" s="1496">
        <f>'DATOS &amp;'!F25</f>
        <v>0</v>
      </c>
      <c r="E7" s="1496"/>
      <c r="F7" s="1496"/>
      <c r="G7" s="1496"/>
      <c r="H7" s="1496"/>
      <c r="I7" s="1496"/>
      <c r="J7" s="1496"/>
    </row>
    <row r="8" spans="1:10" ht="23.1" customHeight="1" x14ac:dyDescent="0.2">
      <c r="A8" s="1463" t="s">
        <v>291</v>
      </c>
      <c r="B8" s="1463"/>
      <c r="D8" s="1489" t="str">
        <f>PROPER('DATOS &amp;'!C25)</f>
        <v>0</v>
      </c>
      <c r="E8" s="1489"/>
      <c r="F8" s="1489"/>
      <c r="G8" s="1489"/>
    </row>
    <row r="9" spans="1:10" ht="20.100000000000001" customHeight="1" x14ac:dyDescent="0.2">
      <c r="A9" s="809"/>
      <c r="B9" s="809"/>
      <c r="D9" s="809"/>
      <c r="E9" s="809"/>
      <c r="F9" s="595"/>
    </row>
    <row r="10" spans="1:10" ht="23.1" customHeight="1" x14ac:dyDescent="0.2">
      <c r="A10" s="1463" t="s">
        <v>292</v>
      </c>
      <c r="B10" s="1463"/>
      <c r="C10" s="1463"/>
      <c r="D10" s="1490">
        <f>'DATOS &amp;'!D25</f>
        <v>0</v>
      </c>
      <c r="E10" s="1490"/>
      <c r="F10" s="1491" t="s">
        <v>293</v>
      </c>
      <c r="G10" s="1491"/>
      <c r="H10" s="1491"/>
      <c r="I10" s="1481" t="e">
        <f>'10 kg &amp; (C)'!E4</f>
        <v>#N/A</v>
      </c>
      <c r="J10" s="1481"/>
    </row>
    <row r="11" spans="1:10" ht="20.100000000000001" customHeight="1" x14ac:dyDescent="0.2">
      <c r="A11" s="595"/>
      <c r="B11" s="595"/>
      <c r="C11" s="595"/>
      <c r="D11" s="595"/>
      <c r="E11" s="595"/>
      <c r="F11" s="595"/>
    </row>
    <row r="12" spans="1:10" ht="23.1" customHeight="1" x14ac:dyDescent="0.2">
      <c r="A12" s="1494" t="s">
        <v>248</v>
      </c>
      <c r="B12" s="1494"/>
      <c r="C12" s="1494"/>
      <c r="D12" s="1494"/>
      <c r="E12" s="1494"/>
      <c r="F12" s="1494"/>
      <c r="G12" s="1494"/>
      <c r="H12" s="1494"/>
      <c r="I12" s="1494"/>
      <c r="J12" s="1494"/>
    </row>
    <row r="13" spans="1:10" ht="20.100000000000001" customHeight="1" x14ac:dyDescent="0.2">
      <c r="A13" s="812"/>
      <c r="B13" s="812"/>
      <c r="C13" s="812"/>
      <c r="D13" s="812"/>
      <c r="E13" s="812"/>
      <c r="F13" s="595"/>
    </row>
    <row r="14" spans="1:10" ht="23.1" customHeight="1" x14ac:dyDescent="0.2">
      <c r="A14" s="1463" t="s">
        <v>294</v>
      </c>
      <c r="B14" s="1463"/>
      <c r="C14" s="1463"/>
      <c r="D14" s="1550" t="s">
        <v>297</v>
      </c>
      <c r="E14" s="1550"/>
      <c r="F14" s="1550"/>
      <c r="G14" s="1550"/>
      <c r="H14" s="1550"/>
      <c r="I14" s="1550"/>
      <c r="J14" s="1550"/>
    </row>
    <row r="15" spans="1:10" ht="23.1" customHeight="1" x14ac:dyDescent="0.2">
      <c r="A15" s="1463" t="s">
        <v>295</v>
      </c>
      <c r="B15" s="1463"/>
      <c r="C15" s="1463"/>
      <c r="D15" s="1492" t="str">
        <f>PROPER('DATOS &amp;'!D55)</f>
        <v>0</v>
      </c>
      <c r="E15" s="1493"/>
      <c r="F15" s="1493"/>
      <c r="G15" s="1493"/>
      <c r="H15" s="596"/>
      <c r="I15" s="596"/>
      <c r="J15" s="596"/>
    </row>
    <row r="16" spans="1:10" ht="23.1" customHeight="1" x14ac:dyDescent="0.2">
      <c r="A16" s="1463" t="s">
        <v>296</v>
      </c>
      <c r="B16" s="1463"/>
      <c r="C16" s="1463"/>
      <c r="D16" s="1499">
        <f>'DATOS &amp;'!E55</f>
        <v>0</v>
      </c>
      <c r="E16" s="1499"/>
      <c r="F16" s="1499"/>
      <c r="G16" s="1499"/>
      <c r="H16" s="596"/>
      <c r="I16" s="596"/>
      <c r="J16" s="596"/>
    </row>
    <row r="17" spans="1:10" ht="23.1" customHeight="1" x14ac:dyDescent="0.2">
      <c r="A17" s="1463" t="s">
        <v>11</v>
      </c>
      <c r="B17" s="1463"/>
      <c r="C17" s="1463"/>
      <c r="D17" s="1497">
        <f>'DATOS &amp;'!C55</f>
        <v>0</v>
      </c>
      <c r="E17" s="1497"/>
      <c r="F17" s="1481"/>
      <c r="G17" s="1481"/>
    </row>
    <row r="18" spans="1:10" ht="20.100000000000001" customHeight="1" x14ac:dyDescent="0.2">
      <c r="A18" s="809"/>
      <c r="B18" s="809"/>
      <c r="C18" s="809"/>
      <c r="D18" s="600"/>
      <c r="E18" s="596"/>
      <c r="F18" s="596"/>
      <c r="G18" s="596"/>
    </row>
    <row r="19" spans="1:10" ht="23.1" customHeight="1" x14ac:dyDescent="0.2">
      <c r="A19" s="1463" t="s">
        <v>12</v>
      </c>
      <c r="B19" s="1463"/>
      <c r="C19" s="1463"/>
      <c r="D19" s="1463"/>
      <c r="E19" s="1463"/>
      <c r="F19" s="1463">
        <f>'DATOS &amp;'!C59</f>
        <v>0</v>
      </c>
      <c r="G19" s="1463"/>
      <c r="H19" s="1463"/>
      <c r="I19" s="1463"/>
      <c r="J19" s="1463"/>
    </row>
    <row r="20" spans="1:10" ht="20.100000000000001" customHeight="1" x14ac:dyDescent="0.2">
      <c r="A20" s="809"/>
      <c r="B20" s="809"/>
      <c r="C20" s="809"/>
      <c r="D20" s="809"/>
      <c r="E20" s="809"/>
      <c r="F20" s="809"/>
      <c r="G20" s="595"/>
    </row>
    <row r="21" spans="1:10" ht="23.1" customHeight="1" x14ac:dyDescent="0.2">
      <c r="A21" s="1466" t="s">
        <v>206</v>
      </c>
      <c r="B21" s="1466"/>
      <c r="C21" s="1466"/>
      <c r="D21" s="1466"/>
      <c r="E21" s="1466"/>
      <c r="F21" s="1466"/>
    </row>
    <row r="22" spans="1:10" ht="23.1" customHeight="1" x14ac:dyDescent="0.2">
      <c r="A22" s="1476" t="str">
        <f>'DATOS &amp;'!G7</f>
        <v>Laboratorio de calibración de masa y volumen, avenida carrera  50 # 26-55 Int 2,  piso 5.</v>
      </c>
      <c r="B22" s="1476"/>
      <c r="C22" s="1476"/>
      <c r="D22" s="1476"/>
      <c r="E22" s="1476"/>
      <c r="F22" s="1476"/>
      <c r="G22" s="1476"/>
      <c r="H22" s="1476"/>
      <c r="I22" s="1476"/>
      <c r="J22" s="1476"/>
    </row>
    <row r="23" spans="1:10" ht="20.100000000000001" customHeight="1" x14ac:dyDescent="0.2">
      <c r="B23" s="1466"/>
      <c r="C23" s="1466"/>
      <c r="D23" s="1466"/>
      <c r="E23" s="1466"/>
      <c r="F23" s="812"/>
      <c r="G23" s="596"/>
    </row>
    <row r="24" spans="1:10" ht="23.1" customHeight="1" x14ac:dyDescent="0.2">
      <c r="A24" s="1466" t="s">
        <v>207</v>
      </c>
      <c r="B24" s="1466"/>
      <c r="C24" s="1466"/>
      <c r="D24" s="1466"/>
      <c r="E24" s="1475">
        <f>'DATOS &amp;'!I25</f>
        <v>0</v>
      </c>
      <c r="F24" s="1475"/>
      <c r="G24" s="601"/>
      <c r="H24" s="601"/>
    </row>
    <row r="25" spans="1:10" ht="20.100000000000001" customHeight="1" x14ac:dyDescent="0.25">
      <c r="A25" s="596"/>
      <c r="B25" s="596"/>
      <c r="C25" s="596"/>
      <c r="D25" s="596"/>
      <c r="E25" s="596"/>
      <c r="F25" s="596"/>
      <c r="G25" s="811"/>
      <c r="H25" s="811"/>
      <c r="I25" s="595"/>
      <c r="J25" s="595"/>
    </row>
    <row r="26" spans="1:10" ht="23.1" customHeight="1" x14ac:dyDescent="0.2">
      <c r="A26" s="1436" t="s">
        <v>251</v>
      </c>
      <c r="B26" s="1436"/>
      <c r="C26" s="1436"/>
      <c r="D26" s="1436"/>
      <c r="E26" s="1436"/>
      <c r="F26" s="1436"/>
      <c r="G26" s="1436"/>
      <c r="H26" s="1436"/>
      <c r="I26" s="1436"/>
      <c r="J26" s="1436"/>
    </row>
    <row r="27" spans="1:10" ht="20.100000000000001" customHeight="1" x14ac:dyDescent="0.2">
      <c r="A27" s="815"/>
      <c r="B27" s="815"/>
      <c r="C27" s="815"/>
      <c r="D27" s="815"/>
      <c r="G27" s="595"/>
    </row>
    <row r="28" spans="1:10" ht="33" customHeight="1" x14ac:dyDescent="0.2">
      <c r="A28" s="1498" t="s">
        <v>470</v>
      </c>
      <c r="B28" s="1498"/>
      <c r="C28" s="1498"/>
      <c r="D28" s="1498"/>
      <c r="E28" s="1498"/>
      <c r="F28" s="1498"/>
      <c r="G28" s="1498"/>
      <c r="H28" s="1498"/>
      <c r="I28" s="1498"/>
      <c r="J28" s="1498"/>
    </row>
    <row r="29" spans="1:10" ht="20.100000000000001" customHeight="1" x14ac:dyDescent="0.25">
      <c r="G29" s="811"/>
      <c r="H29" s="811"/>
      <c r="I29" s="603"/>
      <c r="J29" s="603"/>
    </row>
    <row r="30" spans="1:10" ht="23.1" customHeight="1" x14ac:dyDescent="0.2">
      <c r="A30" s="1436" t="s">
        <v>271</v>
      </c>
      <c r="B30" s="1436"/>
      <c r="C30" s="1436"/>
      <c r="D30" s="1436"/>
      <c r="E30" s="1436"/>
      <c r="F30" s="1436"/>
      <c r="G30" s="1436"/>
      <c r="H30" s="1436"/>
      <c r="I30" s="1436"/>
      <c r="J30" s="1436"/>
    </row>
    <row r="31" spans="1:10" ht="9.9499999999999993" customHeight="1" x14ac:dyDescent="0.2">
      <c r="A31" s="1434"/>
      <c r="B31" s="1434"/>
      <c r="C31" s="1434"/>
      <c r="D31" s="1434"/>
      <c r="E31" s="1434"/>
      <c r="F31" s="1434"/>
      <c r="G31" s="1434"/>
      <c r="H31" s="1434"/>
      <c r="I31" s="1434"/>
      <c r="J31" s="1434"/>
    </row>
    <row r="32" spans="1:10" ht="9.9499999999999993" customHeight="1" thickBot="1" x14ac:dyDescent="0.25">
      <c r="A32" s="604"/>
      <c r="B32" s="604"/>
      <c r="C32" s="604"/>
      <c r="D32" s="604"/>
      <c r="E32" s="604"/>
      <c r="F32" s="604"/>
      <c r="G32" s="604"/>
      <c r="J32" s="605"/>
    </row>
    <row r="33" spans="1:10" ht="21.75" customHeight="1" thickBot="1" x14ac:dyDescent="0.25">
      <c r="A33" s="1438" t="s">
        <v>259</v>
      </c>
      <c r="B33" s="1439"/>
      <c r="C33" s="1438" t="s">
        <v>219</v>
      </c>
      <c r="D33" s="1439"/>
      <c r="E33" s="1438" t="s">
        <v>220</v>
      </c>
      <c r="F33" s="1439"/>
      <c r="G33" s="1442" t="s">
        <v>221</v>
      </c>
      <c r="H33" s="1443"/>
      <c r="I33" s="1443"/>
      <c r="J33" s="1444"/>
    </row>
    <row r="34" spans="1:10" ht="36.75" customHeight="1" thickBot="1" x14ac:dyDescent="0.25">
      <c r="A34" s="1440"/>
      <c r="B34" s="1441"/>
      <c r="C34" s="1440"/>
      <c r="D34" s="1441"/>
      <c r="E34" s="1440"/>
      <c r="F34" s="1441"/>
      <c r="G34" s="1513" t="s">
        <v>222</v>
      </c>
      <c r="H34" s="1514"/>
      <c r="I34" s="1432" t="s">
        <v>332</v>
      </c>
      <c r="J34" s="1433"/>
    </row>
    <row r="35" spans="1:10" ht="39.950000000000003" customHeight="1" thickBot="1" x14ac:dyDescent="0.25">
      <c r="A35" s="1507" t="str">
        <f>D14</f>
        <v>Pesa de 10 kg</v>
      </c>
      <c r="B35" s="1508"/>
      <c r="C35" s="1509" t="s">
        <v>5</v>
      </c>
      <c r="D35" s="1510"/>
      <c r="E35" s="1511" t="e">
        <f>VLOOKUP($J$32,'DATOS &amp;'!B174:G184,1,FALSE)</f>
        <v>#N/A</v>
      </c>
      <c r="F35" s="1512"/>
      <c r="G35" s="606" t="e">
        <f>VLOOKUP($J$32,'DATOS &amp;'!B174:G185,3,FALSE)</f>
        <v>#N/A</v>
      </c>
      <c r="H35" s="607" t="s">
        <v>214</v>
      </c>
      <c r="I35" s="608" t="e">
        <f>VLOOKUP($J$32,'DATOS &amp;'!B174:G184,5,FALSE)</f>
        <v>#N/A</v>
      </c>
      <c r="J35" s="609" t="s">
        <v>129</v>
      </c>
    </row>
    <row r="36" spans="1:10" ht="39.950000000000003" hidden="1" customHeight="1" thickBot="1" x14ac:dyDescent="0.25">
      <c r="A36" s="1482"/>
      <c r="B36" s="1483"/>
      <c r="C36" s="1482"/>
      <c r="D36" s="1505"/>
      <c r="E36" s="1506"/>
      <c r="F36" s="1483"/>
      <c r="G36" s="610"/>
      <c r="H36" s="611"/>
      <c r="I36" s="610"/>
      <c r="J36" s="612"/>
    </row>
    <row r="37" spans="1:10" ht="20.100000000000001" customHeight="1" x14ac:dyDescent="0.2"/>
    <row r="38" spans="1:10" ht="125.1" customHeight="1" x14ac:dyDescent="0.2"/>
    <row r="39" spans="1:10" ht="35.1" customHeight="1" x14ac:dyDescent="0.2"/>
    <row r="40" spans="1:10" ht="35.1" customHeight="1" x14ac:dyDescent="0.2">
      <c r="G40" s="1456" t="s">
        <v>24</v>
      </c>
      <c r="H40" s="1456"/>
      <c r="I40" s="1465">
        <f>I3</f>
        <v>0</v>
      </c>
      <c r="J40" s="1465"/>
    </row>
    <row r="41" spans="1:10" ht="23.1" customHeight="1" x14ac:dyDescent="0.2">
      <c r="A41" s="1436" t="s">
        <v>260</v>
      </c>
      <c r="B41" s="1436"/>
      <c r="C41" s="1436"/>
      <c r="D41" s="1436"/>
      <c r="E41" s="1436"/>
      <c r="F41" s="1436"/>
      <c r="G41" s="1436"/>
      <c r="H41" s="1436"/>
      <c r="I41" s="1436"/>
      <c r="J41" s="1436"/>
    </row>
    <row r="42" spans="1:10" ht="20.100000000000001" customHeight="1" x14ac:dyDescent="0.2">
      <c r="A42" s="613"/>
    </row>
    <row r="43" spans="1:10" ht="23.1" customHeight="1" x14ac:dyDescent="0.2">
      <c r="A43" s="1479" t="s">
        <v>249</v>
      </c>
      <c r="B43" s="1479"/>
      <c r="C43" s="1479"/>
      <c r="D43" s="1479"/>
      <c r="E43" s="1479"/>
      <c r="F43" s="1479"/>
      <c r="G43" s="1479"/>
      <c r="H43" s="1479"/>
      <c r="I43" s="1479"/>
      <c r="J43" s="1479"/>
    </row>
    <row r="44" spans="1:10" ht="23.1" customHeight="1" x14ac:dyDescent="0.2">
      <c r="A44" s="1479"/>
      <c r="B44" s="1479"/>
      <c r="C44" s="1479"/>
      <c r="D44" s="1479"/>
      <c r="E44" s="1479"/>
      <c r="F44" s="1479"/>
      <c r="G44" s="1479"/>
      <c r="H44" s="1479"/>
      <c r="I44" s="1479"/>
      <c r="J44" s="1479"/>
    </row>
    <row r="45" spans="1:10" ht="23.1" customHeight="1" x14ac:dyDescent="0.2">
      <c r="A45" s="1479"/>
      <c r="B45" s="1479"/>
      <c r="C45" s="1479"/>
      <c r="D45" s="1479"/>
      <c r="E45" s="1479"/>
      <c r="F45" s="1479"/>
      <c r="G45" s="1479"/>
      <c r="H45" s="1479"/>
      <c r="I45" s="1479"/>
      <c r="J45" s="1479"/>
    </row>
    <row r="46" spans="1:10" ht="20.100000000000001" customHeight="1" thickBot="1" x14ac:dyDescent="0.25">
      <c r="A46" s="814"/>
      <c r="B46" s="814"/>
      <c r="C46" s="814"/>
      <c r="D46" s="814"/>
      <c r="E46" s="814"/>
      <c r="F46" s="814"/>
      <c r="G46" s="814"/>
      <c r="H46" s="814"/>
      <c r="I46" s="814"/>
      <c r="J46" s="814"/>
    </row>
    <row r="47" spans="1:10" ht="39.950000000000003" customHeight="1" thickBot="1" x14ac:dyDescent="0.25">
      <c r="A47" s="1437" t="s">
        <v>13</v>
      </c>
      <c r="B47" s="1437"/>
      <c r="C47" s="1437"/>
      <c r="D47" s="808" t="s">
        <v>21</v>
      </c>
      <c r="E47" s="808" t="s">
        <v>10</v>
      </c>
      <c r="F47" s="616" t="s">
        <v>210</v>
      </c>
      <c r="G47" s="1437" t="s">
        <v>14</v>
      </c>
      <c r="H47" s="1437"/>
      <c r="I47" s="1437" t="s">
        <v>8</v>
      </c>
      <c r="J47" s="1437"/>
    </row>
    <row r="48" spans="1:10" ht="33" customHeight="1" thickBot="1" x14ac:dyDescent="0.25">
      <c r="A48" s="1480" t="str">
        <f>D14</f>
        <v>Pesa de 10 kg</v>
      </c>
      <c r="B48" s="1480"/>
      <c r="C48" s="1480"/>
      <c r="D48" s="617" t="e">
        <f>'10 kg &amp; (C)'!B7</f>
        <v>#N/A</v>
      </c>
      <c r="E48" s="806" t="e">
        <f>'10 kg &amp; (C)'!D7</f>
        <v>#N/A</v>
      </c>
      <c r="F48" s="619" t="e">
        <f>'10 kg &amp; (C)'!C16</f>
        <v>#N/A</v>
      </c>
      <c r="G48" s="1477" t="e">
        <f>'10 kg &amp; (C)'!B9</f>
        <v>#N/A</v>
      </c>
      <c r="H48" s="1477"/>
      <c r="I48" s="1435" t="e">
        <f>'10 kg &amp; (C)'!D9</f>
        <v>#N/A</v>
      </c>
      <c r="J48" s="1435"/>
    </row>
    <row r="49" spans="1:1020 1029:2040 2049:3070 3079:4090 4099:5120 5129:6140 6149:7160 7169:8190 8199:9210 9219:10240 10249:11260 11269:12280 12289:13310 13319:14330 14339:15360 15369:16380" ht="33" hidden="1" customHeight="1" thickBot="1" x14ac:dyDescent="0.25">
      <c r="A49" s="1549"/>
      <c r="B49" s="1549"/>
      <c r="C49" s="1549"/>
      <c r="D49" s="617"/>
      <c r="E49" s="806"/>
      <c r="F49" s="619"/>
      <c r="G49" s="1503"/>
      <c r="H49" s="1504"/>
      <c r="I49" s="1435"/>
      <c r="J49" s="1435"/>
    </row>
    <row r="50" spans="1:1020 1029:2040 2049:3070 3079:4090 4099:5120 5129:6140 6149:7160 7169:8190 8199:9210 9219:10240 10249:11260 11269:12280 12289:13310 13319:14330 14339:15360 15369:16380" ht="20.100000000000001"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7" t="s">
        <v>252</v>
      </c>
      <c r="B51" s="1487"/>
      <c r="C51" s="1487"/>
      <c r="D51" s="1487"/>
      <c r="E51" s="1487"/>
      <c r="F51" s="1487"/>
      <c r="G51" s="1487"/>
      <c r="H51" s="1487"/>
      <c r="I51" s="1487"/>
      <c r="J51" s="1487"/>
    </row>
    <row r="52" spans="1:1020 1029:2040 2049:3070 3079:4090 4099:5120 5129:6140 6149:7160 7169:8190 8199:9210 9219:10240 10249:11260 11269:12280 12289:13310 13319:14330 14339:15360 15369:16380" ht="6" customHeight="1" x14ac:dyDescent="0.2">
      <c r="A52" s="613"/>
      <c r="B52" s="613"/>
    </row>
    <row r="53" spans="1:1020 1029:2040 2049:3070 3079:4090 4099:5120 5129:6140 6149:7160 7169:8190 8199:9210 9219:10240 10249:11260 11269:12280 12289:13310 13319:14330 14339:15360 15369:16380" ht="30" customHeight="1" x14ac:dyDescent="0.2">
      <c r="A53" s="1478" t="s">
        <v>272</v>
      </c>
      <c r="B53" s="1478"/>
      <c r="C53" s="1478"/>
      <c r="D53" s="1478"/>
      <c r="E53" s="1478"/>
      <c r="F53" s="1478"/>
      <c r="G53" s="1478"/>
      <c r="H53" s="1478"/>
      <c r="I53" s="1478"/>
      <c r="J53" s="1478"/>
    </row>
    <row r="54" spans="1:1020 1029:2040 2049:3070 3079:4090 4099:5120 5129:6140 6149:7160 7169:8190 8199:9210 9219:10240 10249:11260 11269:12280 12289:13310 13319:14330 14339:15360 15369:16380" ht="30" customHeight="1" x14ac:dyDescent="0.2">
      <c r="A54" s="1478"/>
      <c r="B54" s="1478"/>
      <c r="C54" s="1478"/>
      <c r="D54" s="1478"/>
      <c r="E54" s="1478"/>
      <c r="F54" s="1478"/>
      <c r="G54" s="1478"/>
      <c r="H54" s="1478"/>
      <c r="I54" s="1478"/>
      <c r="J54" s="1478"/>
    </row>
    <row r="55" spans="1:1020 1029:2040 2049:3070 3079:4090 4099:5120 5129:6140 6149:7160 7169:8190 8199:9210 9219:10240 10249:11260 11269:12280 12289:13310 13319:14330 14339:15360 15369:16380" ht="18" customHeight="1" x14ac:dyDescent="0.2">
      <c r="A55" s="807"/>
      <c r="B55" s="807"/>
      <c r="C55" s="807"/>
      <c r="D55" s="807"/>
      <c r="E55" s="807"/>
      <c r="F55" s="807"/>
      <c r="G55" s="807"/>
      <c r="H55" s="807"/>
      <c r="I55" s="807"/>
      <c r="J55" s="807"/>
    </row>
    <row r="56" spans="1:1020 1029:2040 2049:3070 3079:4090 4099:5120 5129:6140 6149:7160 7169:8190 8199:9210 9219:10240 10249:11260 11269:12280 12289:13310 13319:14330 14339:15360 15369:16380" ht="23.1" customHeight="1" x14ac:dyDescent="0.2">
      <c r="A56" s="1487" t="s">
        <v>253</v>
      </c>
      <c r="B56" s="1487"/>
      <c r="C56" s="1487"/>
      <c r="D56" s="1487"/>
      <c r="E56" s="1487"/>
      <c r="F56" s="1487"/>
      <c r="G56" s="1487"/>
      <c r="H56" s="1487"/>
      <c r="I56" s="1487"/>
      <c r="J56" s="1487"/>
    </row>
    <row r="57" spans="1:1020 1029:2040 2049:3070 3079:4090 4099:5120 5129:6140 6149:7160 7169:8190 8199:9210 9219:10240 10249:11260 11269:12280 12289:13310 13319:14330 14339:15360 15369:16380" ht="20.100000000000001" customHeight="1" thickBot="1" x14ac:dyDescent="0.25">
      <c r="A57" s="613"/>
      <c r="B57" s="613"/>
      <c r="S57" s="613"/>
      <c r="T57" s="613"/>
      <c r="AC57" s="613"/>
      <c r="AD57" s="613"/>
      <c r="AM57" s="613"/>
      <c r="AN57" s="613"/>
      <c r="AW57" s="613"/>
      <c r="AX57" s="613"/>
      <c r="BG57" s="613"/>
      <c r="BH57" s="613"/>
      <c r="BQ57" s="613"/>
      <c r="BR57" s="613"/>
      <c r="CA57" s="613"/>
      <c r="CB57" s="613"/>
      <c r="CK57" s="613"/>
      <c r="CL57" s="613"/>
      <c r="CU57" s="613"/>
      <c r="CV57" s="613"/>
      <c r="DE57" s="613"/>
      <c r="DF57" s="613"/>
      <c r="DO57" s="613"/>
      <c r="DP57" s="613"/>
      <c r="DY57" s="613"/>
      <c r="DZ57" s="613"/>
      <c r="EI57" s="613"/>
      <c r="EJ57" s="613"/>
      <c r="ES57" s="613"/>
      <c r="ET57" s="613"/>
      <c r="FC57" s="613"/>
      <c r="FD57" s="613"/>
      <c r="FM57" s="613"/>
      <c r="FN57" s="613"/>
      <c r="FW57" s="613"/>
      <c r="FX57" s="613"/>
      <c r="GG57" s="613"/>
      <c r="GH57" s="613"/>
      <c r="GQ57" s="613"/>
      <c r="GR57" s="613"/>
      <c r="HA57" s="613"/>
      <c r="HB57" s="613"/>
      <c r="HK57" s="613"/>
      <c r="HL57" s="613"/>
      <c r="HU57" s="613"/>
      <c r="HV57" s="613"/>
      <c r="IE57" s="613"/>
      <c r="IF57" s="613"/>
      <c r="IO57" s="613"/>
      <c r="IP57" s="613"/>
      <c r="IY57" s="613"/>
      <c r="IZ57" s="613"/>
      <c r="JI57" s="613"/>
      <c r="JJ57" s="613"/>
      <c r="JS57" s="613"/>
      <c r="JT57" s="613"/>
      <c r="KC57" s="613"/>
      <c r="KD57" s="613"/>
      <c r="KM57" s="613"/>
      <c r="KN57" s="613"/>
      <c r="KW57" s="613"/>
      <c r="KX57" s="613"/>
      <c r="LG57" s="613"/>
      <c r="LH57" s="613"/>
      <c r="LQ57" s="613"/>
      <c r="LR57" s="613"/>
      <c r="MA57" s="613"/>
      <c r="MB57" s="613"/>
      <c r="MK57" s="613"/>
      <c r="ML57" s="613"/>
      <c r="MU57" s="613"/>
      <c r="MV57" s="613"/>
      <c r="NE57" s="613"/>
      <c r="NF57" s="613"/>
      <c r="NO57" s="613"/>
      <c r="NP57" s="613"/>
      <c r="NY57" s="613"/>
      <c r="NZ57" s="613"/>
      <c r="OI57" s="613"/>
      <c r="OJ57" s="613"/>
      <c r="OS57" s="613"/>
      <c r="OT57" s="613"/>
      <c r="PC57" s="613"/>
      <c r="PD57" s="613"/>
      <c r="PM57" s="613"/>
      <c r="PN57" s="613"/>
      <c r="PW57" s="613"/>
      <c r="PX57" s="613"/>
      <c r="QG57" s="613"/>
      <c r="QH57" s="613"/>
      <c r="QQ57" s="613"/>
      <c r="QR57" s="613"/>
      <c r="RA57" s="613"/>
      <c r="RB57" s="613"/>
      <c r="RK57" s="613"/>
      <c r="RL57" s="613"/>
      <c r="RU57" s="613"/>
      <c r="RV57" s="613"/>
      <c r="SE57" s="613"/>
      <c r="SF57" s="613"/>
      <c r="SO57" s="613"/>
      <c r="SP57" s="613"/>
      <c r="SY57" s="613"/>
      <c r="SZ57" s="613"/>
      <c r="TI57" s="613"/>
      <c r="TJ57" s="613"/>
      <c r="TS57" s="613"/>
      <c r="TT57" s="613"/>
      <c r="UC57" s="613"/>
      <c r="UD57" s="613"/>
      <c r="UM57" s="613"/>
      <c r="UN57" s="613"/>
      <c r="UW57" s="613"/>
      <c r="UX57" s="613"/>
      <c r="VG57" s="613"/>
      <c r="VH57" s="613"/>
      <c r="VQ57" s="613"/>
      <c r="VR57" s="613"/>
      <c r="WA57" s="613"/>
      <c r="WB57" s="613"/>
      <c r="WK57" s="613"/>
      <c r="WL57" s="613"/>
      <c r="WU57" s="613"/>
      <c r="WV57" s="613"/>
      <c r="XE57" s="613"/>
      <c r="XF57" s="613"/>
      <c r="XO57" s="613"/>
      <c r="XP57" s="613"/>
      <c r="XY57" s="613"/>
      <c r="XZ57" s="613"/>
      <c r="YI57" s="613"/>
      <c r="YJ57" s="613"/>
      <c r="YS57" s="613"/>
      <c r="YT57" s="613"/>
      <c r="ZC57" s="613"/>
      <c r="ZD57" s="613"/>
      <c r="ZM57" s="613"/>
      <c r="ZN57" s="613"/>
      <c r="ZW57" s="613"/>
      <c r="ZX57" s="613"/>
      <c r="AAG57" s="613"/>
      <c r="AAH57" s="613"/>
      <c r="AAQ57" s="613"/>
      <c r="AAR57" s="613"/>
      <c r="ABA57" s="613"/>
      <c r="ABB57" s="613"/>
      <c r="ABK57" s="613"/>
      <c r="ABL57" s="613"/>
      <c r="ABU57" s="613"/>
      <c r="ABV57" s="613"/>
      <c r="ACE57" s="613"/>
      <c r="ACF57" s="613"/>
      <c r="ACO57" s="613"/>
      <c r="ACP57" s="613"/>
      <c r="ACY57" s="613"/>
      <c r="ACZ57" s="613"/>
      <c r="ADI57" s="613"/>
      <c r="ADJ57" s="613"/>
      <c r="ADS57" s="613"/>
      <c r="ADT57" s="613"/>
      <c r="AEC57" s="613"/>
      <c r="AED57" s="613"/>
      <c r="AEM57" s="613"/>
      <c r="AEN57" s="613"/>
      <c r="AEW57" s="613"/>
      <c r="AEX57" s="613"/>
      <c r="AFG57" s="613"/>
      <c r="AFH57" s="613"/>
      <c r="AFQ57" s="613"/>
      <c r="AFR57" s="613"/>
      <c r="AGA57" s="613"/>
      <c r="AGB57" s="613"/>
      <c r="AGK57" s="613"/>
      <c r="AGL57" s="613"/>
      <c r="AGU57" s="613"/>
      <c r="AGV57" s="613"/>
      <c r="AHE57" s="613"/>
      <c r="AHF57" s="613"/>
      <c r="AHO57" s="613"/>
      <c r="AHP57" s="613"/>
      <c r="AHY57" s="613"/>
      <c r="AHZ57" s="613"/>
      <c r="AII57" s="613"/>
      <c r="AIJ57" s="613"/>
      <c r="AIS57" s="613"/>
      <c r="AIT57" s="613"/>
      <c r="AJC57" s="613"/>
      <c r="AJD57" s="613"/>
      <c r="AJM57" s="613"/>
      <c r="AJN57" s="613"/>
      <c r="AJW57" s="613"/>
      <c r="AJX57" s="613"/>
      <c r="AKG57" s="613"/>
      <c r="AKH57" s="613"/>
      <c r="AKQ57" s="613"/>
      <c r="AKR57" s="613"/>
      <c r="ALA57" s="613"/>
      <c r="ALB57" s="613"/>
      <c r="ALK57" s="613"/>
      <c r="ALL57" s="613"/>
      <c r="ALU57" s="613"/>
      <c r="ALV57" s="613"/>
      <c r="AME57" s="613"/>
      <c r="AMF57" s="613"/>
      <c r="AMO57" s="613"/>
      <c r="AMP57" s="613"/>
      <c r="AMY57" s="613"/>
      <c r="AMZ57" s="613"/>
      <c r="ANI57" s="613"/>
      <c r="ANJ57" s="613"/>
      <c r="ANS57" s="613"/>
      <c r="ANT57" s="613"/>
      <c r="AOC57" s="613"/>
      <c r="AOD57" s="613"/>
      <c r="AOM57" s="613"/>
      <c r="AON57" s="613"/>
      <c r="AOW57" s="613"/>
      <c r="AOX57" s="613"/>
      <c r="APG57" s="613"/>
      <c r="APH57" s="613"/>
      <c r="APQ57" s="613"/>
      <c r="APR57" s="613"/>
      <c r="AQA57" s="613"/>
      <c r="AQB57" s="613"/>
      <c r="AQK57" s="613"/>
      <c r="AQL57" s="613"/>
      <c r="AQU57" s="613"/>
      <c r="AQV57" s="613"/>
      <c r="ARE57" s="613"/>
      <c r="ARF57" s="613"/>
      <c r="ARO57" s="613"/>
      <c r="ARP57" s="613"/>
      <c r="ARY57" s="613"/>
      <c r="ARZ57" s="613"/>
      <c r="ASI57" s="613"/>
      <c r="ASJ57" s="613"/>
      <c r="ASS57" s="613"/>
      <c r="AST57" s="613"/>
      <c r="ATC57" s="613"/>
      <c r="ATD57" s="613"/>
      <c r="ATM57" s="613"/>
      <c r="ATN57" s="613"/>
      <c r="ATW57" s="613"/>
      <c r="ATX57" s="613"/>
      <c r="AUG57" s="613"/>
      <c r="AUH57" s="613"/>
      <c r="AUQ57" s="613"/>
      <c r="AUR57" s="613"/>
      <c r="AVA57" s="613"/>
      <c r="AVB57" s="613"/>
      <c r="AVK57" s="613"/>
      <c r="AVL57" s="613"/>
      <c r="AVU57" s="613"/>
      <c r="AVV57" s="613"/>
      <c r="AWE57" s="613"/>
      <c r="AWF57" s="613"/>
      <c r="AWO57" s="613"/>
      <c r="AWP57" s="613"/>
      <c r="AWY57" s="613"/>
      <c r="AWZ57" s="613"/>
      <c r="AXI57" s="613"/>
      <c r="AXJ57" s="613"/>
      <c r="AXS57" s="613"/>
      <c r="AXT57" s="613"/>
      <c r="AYC57" s="613"/>
      <c r="AYD57" s="613"/>
      <c r="AYM57" s="613"/>
      <c r="AYN57" s="613"/>
      <c r="AYW57" s="613"/>
      <c r="AYX57" s="613"/>
      <c r="AZG57" s="613"/>
      <c r="AZH57" s="613"/>
      <c r="AZQ57" s="613"/>
      <c r="AZR57" s="613"/>
      <c r="BAA57" s="613"/>
      <c r="BAB57" s="613"/>
      <c r="BAK57" s="613"/>
      <c r="BAL57" s="613"/>
      <c r="BAU57" s="613"/>
      <c r="BAV57" s="613"/>
      <c r="BBE57" s="613"/>
      <c r="BBF57" s="613"/>
      <c r="BBO57" s="613"/>
      <c r="BBP57" s="613"/>
      <c r="BBY57" s="613"/>
      <c r="BBZ57" s="613"/>
      <c r="BCI57" s="613"/>
      <c r="BCJ57" s="613"/>
      <c r="BCS57" s="613"/>
      <c r="BCT57" s="613"/>
      <c r="BDC57" s="613"/>
      <c r="BDD57" s="613"/>
      <c r="BDM57" s="613"/>
      <c r="BDN57" s="613"/>
      <c r="BDW57" s="613"/>
      <c r="BDX57" s="613"/>
      <c r="BEG57" s="613"/>
      <c r="BEH57" s="613"/>
      <c r="BEQ57" s="613"/>
      <c r="BER57" s="613"/>
      <c r="BFA57" s="613"/>
      <c r="BFB57" s="613"/>
      <c r="BFK57" s="613"/>
      <c r="BFL57" s="613"/>
      <c r="BFU57" s="613"/>
      <c r="BFV57" s="613"/>
      <c r="BGE57" s="613"/>
      <c r="BGF57" s="613"/>
      <c r="BGO57" s="613"/>
      <c r="BGP57" s="613"/>
      <c r="BGY57" s="613"/>
      <c r="BGZ57" s="613"/>
      <c r="BHI57" s="613"/>
      <c r="BHJ57" s="613"/>
      <c r="BHS57" s="613"/>
      <c r="BHT57" s="613"/>
      <c r="BIC57" s="613"/>
      <c r="BID57" s="613"/>
      <c r="BIM57" s="613"/>
      <c r="BIN57" s="613"/>
      <c r="BIW57" s="613"/>
      <c r="BIX57" s="613"/>
      <c r="BJG57" s="613"/>
      <c r="BJH57" s="613"/>
      <c r="BJQ57" s="613"/>
      <c r="BJR57" s="613"/>
      <c r="BKA57" s="613"/>
      <c r="BKB57" s="613"/>
      <c r="BKK57" s="613"/>
      <c r="BKL57" s="613"/>
      <c r="BKU57" s="613"/>
      <c r="BKV57" s="613"/>
      <c r="BLE57" s="613"/>
      <c r="BLF57" s="613"/>
      <c r="BLO57" s="613"/>
      <c r="BLP57" s="613"/>
      <c r="BLY57" s="613"/>
      <c r="BLZ57" s="613"/>
      <c r="BMI57" s="613"/>
      <c r="BMJ57" s="613"/>
      <c r="BMS57" s="613"/>
      <c r="BMT57" s="613"/>
      <c r="BNC57" s="613"/>
      <c r="BND57" s="613"/>
      <c r="BNM57" s="613"/>
      <c r="BNN57" s="613"/>
      <c r="BNW57" s="613"/>
      <c r="BNX57" s="613"/>
      <c r="BOG57" s="613"/>
      <c r="BOH57" s="613"/>
      <c r="BOQ57" s="613"/>
      <c r="BOR57" s="613"/>
      <c r="BPA57" s="613"/>
      <c r="BPB57" s="613"/>
      <c r="BPK57" s="613"/>
      <c r="BPL57" s="613"/>
      <c r="BPU57" s="613"/>
      <c r="BPV57" s="613"/>
      <c r="BQE57" s="613"/>
      <c r="BQF57" s="613"/>
      <c r="BQO57" s="613"/>
      <c r="BQP57" s="613"/>
      <c r="BQY57" s="613"/>
      <c r="BQZ57" s="613"/>
      <c r="BRI57" s="613"/>
      <c r="BRJ57" s="613"/>
      <c r="BRS57" s="613"/>
      <c r="BRT57" s="613"/>
      <c r="BSC57" s="613"/>
      <c r="BSD57" s="613"/>
      <c r="BSM57" s="613"/>
      <c r="BSN57" s="613"/>
      <c r="BSW57" s="613"/>
      <c r="BSX57" s="613"/>
      <c r="BTG57" s="613"/>
      <c r="BTH57" s="613"/>
      <c r="BTQ57" s="613"/>
      <c r="BTR57" s="613"/>
      <c r="BUA57" s="613"/>
      <c r="BUB57" s="613"/>
      <c r="BUK57" s="613"/>
      <c r="BUL57" s="613"/>
      <c r="BUU57" s="613"/>
      <c r="BUV57" s="613"/>
      <c r="BVE57" s="613"/>
      <c r="BVF57" s="613"/>
      <c r="BVO57" s="613"/>
      <c r="BVP57" s="613"/>
      <c r="BVY57" s="613"/>
      <c r="BVZ57" s="613"/>
      <c r="BWI57" s="613"/>
      <c r="BWJ57" s="613"/>
      <c r="BWS57" s="613"/>
      <c r="BWT57" s="613"/>
      <c r="BXC57" s="613"/>
      <c r="BXD57" s="613"/>
      <c r="BXM57" s="613"/>
      <c r="BXN57" s="613"/>
      <c r="BXW57" s="613"/>
      <c r="BXX57" s="613"/>
      <c r="BYG57" s="613"/>
      <c r="BYH57" s="613"/>
      <c r="BYQ57" s="613"/>
      <c r="BYR57" s="613"/>
      <c r="BZA57" s="613"/>
      <c r="BZB57" s="613"/>
      <c r="BZK57" s="613"/>
      <c r="BZL57" s="613"/>
      <c r="BZU57" s="613"/>
      <c r="BZV57" s="613"/>
      <c r="CAE57" s="613"/>
      <c r="CAF57" s="613"/>
      <c r="CAO57" s="613"/>
      <c r="CAP57" s="613"/>
      <c r="CAY57" s="613"/>
      <c r="CAZ57" s="613"/>
      <c r="CBI57" s="613"/>
      <c r="CBJ57" s="613"/>
      <c r="CBS57" s="613"/>
      <c r="CBT57" s="613"/>
      <c r="CCC57" s="613"/>
      <c r="CCD57" s="613"/>
      <c r="CCM57" s="613"/>
      <c r="CCN57" s="613"/>
      <c r="CCW57" s="613"/>
      <c r="CCX57" s="613"/>
      <c r="CDG57" s="613"/>
      <c r="CDH57" s="613"/>
      <c r="CDQ57" s="613"/>
      <c r="CDR57" s="613"/>
      <c r="CEA57" s="613"/>
      <c r="CEB57" s="613"/>
      <c r="CEK57" s="613"/>
      <c r="CEL57" s="613"/>
      <c r="CEU57" s="613"/>
      <c r="CEV57" s="613"/>
      <c r="CFE57" s="613"/>
      <c r="CFF57" s="613"/>
      <c r="CFO57" s="613"/>
      <c r="CFP57" s="613"/>
      <c r="CFY57" s="613"/>
      <c r="CFZ57" s="613"/>
      <c r="CGI57" s="613"/>
      <c r="CGJ57" s="613"/>
      <c r="CGS57" s="613"/>
      <c r="CGT57" s="613"/>
      <c r="CHC57" s="613"/>
      <c r="CHD57" s="613"/>
      <c r="CHM57" s="613"/>
      <c r="CHN57" s="613"/>
      <c r="CHW57" s="613"/>
      <c r="CHX57" s="613"/>
      <c r="CIG57" s="613"/>
      <c r="CIH57" s="613"/>
      <c r="CIQ57" s="613"/>
      <c r="CIR57" s="613"/>
      <c r="CJA57" s="613"/>
      <c r="CJB57" s="613"/>
      <c r="CJK57" s="613"/>
      <c r="CJL57" s="613"/>
      <c r="CJU57" s="613"/>
      <c r="CJV57" s="613"/>
      <c r="CKE57" s="613"/>
      <c r="CKF57" s="613"/>
      <c r="CKO57" s="613"/>
      <c r="CKP57" s="613"/>
      <c r="CKY57" s="613"/>
      <c r="CKZ57" s="613"/>
      <c r="CLI57" s="613"/>
      <c r="CLJ57" s="613"/>
      <c r="CLS57" s="613"/>
      <c r="CLT57" s="613"/>
      <c r="CMC57" s="613"/>
      <c r="CMD57" s="613"/>
      <c r="CMM57" s="613"/>
      <c r="CMN57" s="613"/>
      <c r="CMW57" s="613"/>
      <c r="CMX57" s="613"/>
      <c r="CNG57" s="613"/>
      <c r="CNH57" s="613"/>
      <c r="CNQ57" s="613"/>
      <c r="CNR57" s="613"/>
      <c r="COA57" s="613"/>
      <c r="COB57" s="613"/>
      <c r="COK57" s="613"/>
      <c r="COL57" s="613"/>
      <c r="COU57" s="613"/>
      <c r="COV57" s="613"/>
      <c r="CPE57" s="613"/>
      <c r="CPF57" s="613"/>
      <c r="CPO57" s="613"/>
      <c r="CPP57" s="613"/>
      <c r="CPY57" s="613"/>
      <c r="CPZ57" s="613"/>
      <c r="CQI57" s="613"/>
      <c r="CQJ57" s="613"/>
      <c r="CQS57" s="613"/>
      <c r="CQT57" s="613"/>
      <c r="CRC57" s="613"/>
      <c r="CRD57" s="613"/>
      <c r="CRM57" s="613"/>
      <c r="CRN57" s="613"/>
      <c r="CRW57" s="613"/>
      <c r="CRX57" s="613"/>
      <c r="CSG57" s="613"/>
      <c r="CSH57" s="613"/>
      <c r="CSQ57" s="613"/>
      <c r="CSR57" s="613"/>
      <c r="CTA57" s="613"/>
      <c r="CTB57" s="613"/>
      <c r="CTK57" s="613"/>
      <c r="CTL57" s="613"/>
      <c r="CTU57" s="613"/>
      <c r="CTV57" s="613"/>
      <c r="CUE57" s="613"/>
      <c r="CUF57" s="613"/>
      <c r="CUO57" s="613"/>
      <c r="CUP57" s="613"/>
      <c r="CUY57" s="613"/>
      <c r="CUZ57" s="613"/>
      <c r="CVI57" s="613"/>
      <c r="CVJ57" s="613"/>
      <c r="CVS57" s="613"/>
      <c r="CVT57" s="613"/>
      <c r="CWC57" s="613"/>
      <c r="CWD57" s="613"/>
      <c r="CWM57" s="613"/>
      <c r="CWN57" s="613"/>
      <c r="CWW57" s="613"/>
      <c r="CWX57" s="613"/>
      <c r="CXG57" s="613"/>
      <c r="CXH57" s="613"/>
      <c r="CXQ57" s="613"/>
      <c r="CXR57" s="613"/>
      <c r="CYA57" s="613"/>
      <c r="CYB57" s="613"/>
      <c r="CYK57" s="613"/>
      <c r="CYL57" s="613"/>
      <c r="CYU57" s="613"/>
      <c r="CYV57" s="613"/>
      <c r="CZE57" s="613"/>
      <c r="CZF57" s="613"/>
      <c r="CZO57" s="613"/>
      <c r="CZP57" s="613"/>
      <c r="CZY57" s="613"/>
      <c r="CZZ57" s="613"/>
      <c r="DAI57" s="613"/>
      <c r="DAJ57" s="613"/>
      <c r="DAS57" s="613"/>
      <c r="DAT57" s="613"/>
      <c r="DBC57" s="613"/>
      <c r="DBD57" s="613"/>
      <c r="DBM57" s="613"/>
      <c r="DBN57" s="613"/>
      <c r="DBW57" s="613"/>
      <c r="DBX57" s="613"/>
      <c r="DCG57" s="613"/>
      <c r="DCH57" s="613"/>
      <c r="DCQ57" s="613"/>
      <c r="DCR57" s="613"/>
      <c r="DDA57" s="613"/>
      <c r="DDB57" s="613"/>
      <c r="DDK57" s="613"/>
      <c r="DDL57" s="613"/>
      <c r="DDU57" s="613"/>
      <c r="DDV57" s="613"/>
      <c r="DEE57" s="613"/>
      <c r="DEF57" s="613"/>
      <c r="DEO57" s="613"/>
      <c r="DEP57" s="613"/>
      <c r="DEY57" s="613"/>
      <c r="DEZ57" s="613"/>
      <c r="DFI57" s="613"/>
      <c r="DFJ57" s="613"/>
      <c r="DFS57" s="613"/>
      <c r="DFT57" s="613"/>
      <c r="DGC57" s="613"/>
      <c r="DGD57" s="613"/>
      <c r="DGM57" s="613"/>
      <c r="DGN57" s="613"/>
      <c r="DGW57" s="613"/>
      <c r="DGX57" s="613"/>
      <c r="DHG57" s="613"/>
      <c r="DHH57" s="613"/>
      <c r="DHQ57" s="613"/>
      <c r="DHR57" s="613"/>
      <c r="DIA57" s="613"/>
      <c r="DIB57" s="613"/>
      <c r="DIK57" s="613"/>
      <c r="DIL57" s="613"/>
      <c r="DIU57" s="613"/>
      <c r="DIV57" s="613"/>
      <c r="DJE57" s="613"/>
      <c r="DJF57" s="613"/>
      <c r="DJO57" s="613"/>
      <c r="DJP57" s="613"/>
      <c r="DJY57" s="613"/>
      <c r="DJZ57" s="613"/>
      <c r="DKI57" s="613"/>
      <c r="DKJ57" s="613"/>
      <c r="DKS57" s="613"/>
      <c r="DKT57" s="613"/>
      <c r="DLC57" s="613"/>
      <c r="DLD57" s="613"/>
      <c r="DLM57" s="613"/>
      <c r="DLN57" s="613"/>
      <c r="DLW57" s="613"/>
      <c r="DLX57" s="613"/>
      <c r="DMG57" s="613"/>
      <c r="DMH57" s="613"/>
      <c r="DMQ57" s="613"/>
      <c r="DMR57" s="613"/>
      <c r="DNA57" s="613"/>
      <c r="DNB57" s="613"/>
      <c r="DNK57" s="613"/>
      <c r="DNL57" s="613"/>
      <c r="DNU57" s="613"/>
      <c r="DNV57" s="613"/>
      <c r="DOE57" s="613"/>
      <c r="DOF57" s="613"/>
      <c r="DOO57" s="613"/>
      <c r="DOP57" s="613"/>
      <c r="DOY57" s="613"/>
      <c r="DOZ57" s="613"/>
      <c r="DPI57" s="613"/>
      <c r="DPJ57" s="613"/>
      <c r="DPS57" s="613"/>
      <c r="DPT57" s="613"/>
      <c r="DQC57" s="613"/>
      <c r="DQD57" s="613"/>
      <c r="DQM57" s="613"/>
      <c r="DQN57" s="613"/>
      <c r="DQW57" s="613"/>
      <c r="DQX57" s="613"/>
      <c r="DRG57" s="613"/>
      <c r="DRH57" s="613"/>
      <c r="DRQ57" s="613"/>
      <c r="DRR57" s="613"/>
      <c r="DSA57" s="613"/>
      <c r="DSB57" s="613"/>
      <c r="DSK57" s="613"/>
      <c r="DSL57" s="613"/>
      <c r="DSU57" s="613"/>
      <c r="DSV57" s="613"/>
      <c r="DTE57" s="613"/>
      <c r="DTF57" s="613"/>
      <c r="DTO57" s="613"/>
      <c r="DTP57" s="613"/>
      <c r="DTY57" s="613"/>
      <c r="DTZ57" s="613"/>
      <c r="DUI57" s="613"/>
      <c r="DUJ57" s="613"/>
      <c r="DUS57" s="613"/>
      <c r="DUT57" s="613"/>
      <c r="DVC57" s="613"/>
      <c r="DVD57" s="613"/>
      <c r="DVM57" s="613"/>
      <c r="DVN57" s="613"/>
      <c r="DVW57" s="613"/>
      <c r="DVX57" s="613"/>
      <c r="DWG57" s="613"/>
      <c r="DWH57" s="613"/>
      <c r="DWQ57" s="613"/>
      <c r="DWR57" s="613"/>
      <c r="DXA57" s="613"/>
      <c r="DXB57" s="613"/>
      <c r="DXK57" s="613"/>
      <c r="DXL57" s="613"/>
      <c r="DXU57" s="613"/>
      <c r="DXV57" s="613"/>
      <c r="DYE57" s="613"/>
      <c r="DYF57" s="613"/>
      <c r="DYO57" s="613"/>
      <c r="DYP57" s="613"/>
      <c r="DYY57" s="613"/>
      <c r="DYZ57" s="613"/>
      <c r="DZI57" s="613"/>
      <c r="DZJ57" s="613"/>
      <c r="DZS57" s="613"/>
      <c r="DZT57" s="613"/>
      <c r="EAC57" s="613"/>
      <c r="EAD57" s="613"/>
      <c r="EAM57" s="613"/>
      <c r="EAN57" s="613"/>
      <c r="EAW57" s="613"/>
      <c r="EAX57" s="613"/>
      <c r="EBG57" s="613"/>
      <c r="EBH57" s="613"/>
      <c r="EBQ57" s="613"/>
      <c r="EBR57" s="613"/>
      <c r="ECA57" s="613"/>
      <c r="ECB57" s="613"/>
      <c r="ECK57" s="613"/>
      <c r="ECL57" s="613"/>
      <c r="ECU57" s="613"/>
      <c r="ECV57" s="613"/>
      <c r="EDE57" s="613"/>
      <c r="EDF57" s="613"/>
      <c r="EDO57" s="613"/>
      <c r="EDP57" s="613"/>
      <c r="EDY57" s="613"/>
      <c r="EDZ57" s="613"/>
      <c r="EEI57" s="613"/>
      <c r="EEJ57" s="613"/>
      <c r="EES57" s="613"/>
      <c r="EET57" s="613"/>
      <c r="EFC57" s="613"/>
      <c r="EFD57" s="613"/>
      <c r="EFM57" s="613"/>
      <c r="EFN57" s="613"/>
      <c r="EFW57" s="613"/>
      <c r="EFX57" s="613"/>
      <c r="EGG57" s="613"/>
      <c r="EGH57" s="613"/>
      <c r="EGQ57" s="613"/>
      <c r="EGR57" s="613"/>
      <c r="EHA57" s="613"/>
      <c r="EHB57" s="613"/>
      <c r="EHK57" s="613"/>
      <c r="EHL57" s="613"/>
      <c r="EHU57" s="613"/>
      <c r="EHV57" s="613"/>
      <c r="EIE57" s="613"/>
      <c r="EIF57" s="613"/>
      <c r="EIO57" s="613"/>
      <c r="EIP57" s="613"/>
      <c r="EIY57" s="613"/>
      <c r="EIZ57" s="613"/>
      <c r="EJI57" s="613"/>
      <c r="EJJ57" s="613"/>
      <c r="EJS57" s="613"/>
      <c r="EJT57" s="613"/>
      <c r="EKC57" s="613"/>
      <c r="EKD57" s="613"/>
      <c r="EKM57" s="613"/>
      <c r="EKN57" s="613"/>
      <c r="EKW57" s="613"/>
      <c r="EKX57" s="613"/>
      <c r="ELG57" s="613"/>
      <c r="ELH57" s="613"/>
      <c r="ELQ57" s="613"/>
      <c r="ELR57" s="613"/>
      <c r="EMA57" s="613"/>
      <c r="EMB57" s="613"/>
      <c r="EMK57" s="613"/>
      <c r="EML57" s="613"/>
      <c r="EMU57" s="613"/>
      <c r="EMV57" s="613"/>
      <c r="ENE57" s="613"/>
      <c r="ENF57" s="613"/>
      <c r="ENO57" s="613"/>
      <c r="ENP57" s="613"/>
      <c r="ENY57" s="613"/>
      <c r="ENZ57" s="613"/>
      <c r="EOI57" s="613"/>
      <c r="EOJ57" s="613"/>
      <c r="EOS57" s="613"/>
      <c r="EOT57" s="613"/>
      <c r="EPC57" s="613"/>
      <c r="EPD57" s="613"/>
      <c r="EPM57" s="613"/>
      <c r="EPN57" s="613"/>
      <c r="EPW57" s="613"/>
      <c r="EPX57" s="613"/>
      <c r="EQG57" s="613"/>
      <c r="EQH57" s="613"/>
      <c r="EQQ57" s="613"/>
      <c r="EQR57" s="613"/>
      <c r="ERA57" s="613"/>
      <c r="ERB57" s="613"/>
      <c r="ERK57" s="613"/>
      <c r="ERL57" s="613"/>
      <c r="ERU57" s="613"/>
      <c r="ERV57" s="613"/>
      <c r="ESE57" s="613"/>
      <c r="ESF57" s="613"/>
      <c r="ESO57" s="613"/>
      <c r="ESP57" s="613"/>
      <c r="ESY57" s="613"/>
      <c r="ESZ57" s="613"/>
      <c r="ETI57" s="613"/>
      <c r="ETJ57" s="613"/>
      <c r="ETS57" s="613"/>
      <c r="ETT57" s="613"/>
      <c r="EUC57" s="613"/>
      <c r="EUD57" s="613"/>
      <c r="EUM57" s="613"/>
      <c r="EUN57" s="613"/>
      <c r="EUW57" s="613"/>
      <c r="EUX57" s="613"/>
      <c r="EVG57" s="613"/>
      <c r="EVH57" s="613"/>
      <c r="EVQ57" s="613"/>
      <c r="EVR57" s="613"/>
      <c r="EWA57" s="613"/>
      <c r="EWB57" s="613"/>
      <c r="EWK57" s="613"/>
      <c r="EWL57" s="613"/>
      <c r="EWU57" s="613"/>
      <c r="EWV57" s="613"/>
      <c r="EXE57" s="613"/>
      <c r="EXF57" s="613"/>
      <c r="EXO57" s="613"/>
      <c r="EXP57" s="613"/>
      <c r="EXY57" s="613"/>
      <c r="EXZ57" s="613"/>
      <c r="EYI57" s="613"/>
      <c r="EYJ57" s="613"/>
      <c r="EYS57" s="613"/>
      <c r="EYT57" s="613"/>
      <c r="EZC57" s="613"/>
      <c r="EZD57" s="613"/>
      <c r="EZM57" s="613"/>
      <c r="EZN57" s="613"/>
      <c r="EZW57" s="613"/>
      <c r="EZX57" s="613"/>
      <c r="FAG57" s="613"/>
      <c r="FAH57" s="613"/>
      <c r="FAQ57" s="613"/>
      <c r="FAR57" s="613"/>
      <c r="FBA57" s="613"/>
      <c r="FBB57" s="613"/>
      <c r="FBK57" s="613"/>
      <c r="FBL57" s="613"/>
      <c r="FBU57" s="613"/>
      <c r="FBV57" s="613"/>
      <c r="FCE57" s="613"/>
      <c r="FCF57" s="613"/>
      <c r="FCO57" s="613"/>
      <c r="FCP57" s="613"/>
      <c r="FCY57" s="613"/>
      <c r="FCZ57" s="613"/>
      <c r="FDI57" s="613"/>
      <c r="FDJ57" s="613"/>
      <c r="FDS57" s="613"/>
      <c r="FDT57" s="613"/>
      <c r="FEC57" s="613"/>
      <c r="FED57" s="613"/>
      <c r="FEM57" s="613"/>
      <c r="FEN57" s="613"/>
      <c r="FEW57" s="613"/>
      <c r="FEX57" s="613"/>
      <c r="FFG57" s="613"/>
      <c r="FFH57" s="613"/>
      <c r="FFQ57" s="613"/>
      <c r="FFR57" s="613"/>
      <c r="FGA57" s="613"/>
      <c r="FGB57" s="613"/>
      <c r="FGK57" s="613"/>
      <c r="FGL57" s="613"/>
      <c r="FGU57" s="613"/>
      <c r="FGV57" s="613"/>
      <c r="FHE57" s="613"/>
      <c r="FHF57" s="613"/>
      <c r="FHO57" s="613"/>
      <c r="FHP57" s="613"/>
      <c r="FHY57" s="613"/>
      <c r="FHZ57" s="613"/>
      <c r="FII57" s="613"/>
      <c r="FIJ57" s="613"/>
      <c r="FIS57" s="613"/>
      <c r="FIT57" s="613"/>
      <c r="FJC57" s="613"/>
      <c r="FJD57" s="613"/>
      <c r="FJM57" s="613"/>
      <c r="FJN57" s="613"/>
      <c r="FJW57" s="613"/>
      <c r="FJX57" s="613"/>
      <c r="FKG57" s="613"/>
      <c r="FKH57" s="613"/>
      <c r="FKQ57" s="613"/>
      <c r="FKR57" s="613"/>
      <c r="FLA57" s="613"/>
      <c r="FLB57" s="613"/>
      <c r="FLK57" s="613"/>
      <c r="FLL57" s="613"/>
      <c r="FLU57" s="613"/>
      <c r="FLV57" s="613"/>
      <c r="FME57" s="613"/>
      <c r="FMF57" s="613"/>
      <c r="FMO57" s="613"/>
      <c r="FMP57" s="613"/>
      <c r="FMY57" s="613"/>
      <c r="FMZ57" s="613"/>
      <c r="FNI57" s="613"/>
      <c r="FNJ57" s="613"/>
      <c r="FNS57" s="613"/>
      <c r="FNT57" s="613"/>
      <c r="FOC57" s="613"/>
      <c r="FOD57" s="613"/>
      <c r="FOM57" s="613"/>
      <c r="FON57" s="613"/>
      <c r="FOW57" s="613"/>
      <c r="FOX57" s="613"/>
      <c r="FPG57" s="613"/>
      <c r="FPH57" s="613"/>
      <c r="FPQ57" s="613"/>
      <c r="FPR57" s="613"/>
      <c r="FQA57" s="613"/>
      <c r="FQB57" s="613"/>
      <c r="FQK57" s="613"/>
      <c r="FQL57" s="613"/>
      <c r="FQU57" s="613"/>
      <c r="FQV57" s="613"/>
      <c r="FRE57" s="613"/>
      <c r="FRF57" s="613"/>
      <c r="FRO57" s="613"/>
      <c r="FRP57" s="613"/>
      <c r="FRY57" s="613"/>
      <c r="FRZ57" s="613"/>
      <c r="FSI57" s="613"/>
      <c r="FSJ57" s="613"/>
      <c r="FSS57" s="613"/>
      <c r="FST57" s="613"/>
      <c r="FTC57" s="613"/>
      <c r="FTD57" s="613"/>
      <c r="FTM57" s="613"/>
      <c r="FTN57" s="613"/>
      <c r="FTW57" s="613"/>
      <c r="FTX57" s="613"/>
      <c r="FUG57" s="613"/>
      <c r="FUH57" s="613"/>
      <c r="FUQ57" s="613"/>
      <c r="FUR57" s="613"/>
      <c r="FVA57" s="613"/>
      <c r="FVB57" s="613"/>
      <c r="FVK57" s="613"/>
      <c r="FVL57" s="613"/>
      <c r="FVU57" s="613"/>
      <c r="FVV57" s="613"/>
      <c r="FWE57" s="613"/>
      <c r="FWF57" s="613"/>
      <c r="FWO57" s="613"/>
      <c r="FWP57" s="613"/>
      <c r="FWY57" s="613"/>
      <c r="FWZ57" s="613"/>
      <c r="FXI57" s="613"/>
      <c r="FXJ57" s="613"/>
      <c r="FXS57" s="613"/>
      <c r="FXT57" s="613"/>
      <c r="FYC57" s="613"/>
      <c r="FYD57" s="613"/>
      <c r="FYM57" s="613"/>
      <c r="FYN57" s="613"/>
      <c r="FYW57" s="613"/>
      <c r="FYX57" s="613"/>
      <c r="FZG57" s="613"/>
      <c r="FZH57" s="613"/>
      <c r="FZQ57" s="613"/>
      <c r="FZR57" s="613"/>
      <c r="GAA57" s="613"/>
      <c r="GAB57" s="613"/>
      <c r="GAK57" s="613"/>
      <c r="GAL57" s="613"/>
      <c r="GAU57" s="613"/>
      <c r="GAV57" s="613"/>
      <c r="GBE57" s="613"/>
      <c r="GBF57" s="613"/>
      <c r="GBO57" s="613"/>
      <c r="GBP57" s="613"/>
      <c r="GBY57" s="613"/>
      <c r="GBZ57" s="613"/>
      <c r="GCI57" s="613"/>
      <c r="GCJ57" s="613"/>
      <c r="GCS57" s="613"/>
      <c r="GCT57" s="613"/>
      <c r="GDC57" s="613"/>
      <c r="GDD57" s="613"/>
      <c r="GDM57" s="613"/>
      <c r="GDN57" s="613"/>
      <c r="GDW57" s="613"/>
      <c r="GDX57" s="613"/>
      <c r="GEG57" s="613"/>
      <c r="GEH57" s="613"/>
      <c r="GEQ57" s="613"/>
      <c r="GER57" s="613"/>
      <c r="GFA57" s="613"/>
      <c r="GFB57" s="613"/>
      <c r="GFK57" s="613"/>
      <c r="GFL57" s="613"/>
      <c r="GFU57" s="613"/>
      <c r="GFV57" s="613"/>
      <c r="GGE57" s="613"/>
      <c r="GGF57" s="613"/>
      <c r="GGO57" s="613"/>
      <c r="GGP57" s="613"/>
      <c r="GGY57" s="613"/>
      <c r="GGZ57" s="613"/>
      <c r="GHI57" s="613"/>
      <c r="GHJ57" s="613"/>
      <c r="GHS57" s="613"/>
      <c r="GHT57" s="613"/>
      <c r="GIC57" s="613"/>
      <c r="GID57" s="613"/>
      <c r="GIM57" s="613"/>
      <c r="GIN57" s="613"/>
      <c r="GIW57" s="613"/>
      <c r="GIX57" s="613"/>
      <c r="GJG57" s="613"/>
      <c r="GJH57" s="613"/>
      <c r="GJQ57" s="613"/>
      <c r="GJR57" s="613"/>
      <c r="GKA57" s="613"/>
      <c r="GKB57" s="613"/>
      <c r="GKK57" s="613"/>
      <c r="GKL57" s="613"/>
      <c r="GKU57" s="613"/>
      <c r="GKV57" s="613"/>
      <c r="GLE57" s="613"/>
      <c r="GLF57" s="613"/>
      <c r="GLO57" s="613"/>
      <c r="GLP57" s="613"/>
      <c r="GLY57" s="613"/>
      <c r="GLZ57" s="613"/>
      <c r="GMI57" s="613"/>
      <c r="GMJ57" s="613"/>
      <c r="GMS57" s="613"/>
      <c r="GMT57" s="613"/>
      <c r="GNC57" s="613"/>
      <c r="GND57" s="613"/>
      <c r="GNM57" s="613"/>
      <c r="GNN57" s="613"/>
      <c r="GNW57" s="613"/>
      <c r="GNX57" s="613"/>
      <c r="GOG57" s="613"/>
      <c r="GOH57" s="613"/>
      <c r="GOQ57" s="613"/>
      <c r="GOR57" s="613"/>
      <c r="GPA57" s="613"/>
      <c r="GPB57" s="613"/>
      <c r="GPK57" s="613"/>
      <c r="GPL57" s="613"/>
      <c r="GPU57" s="613"/>
      <c r="GPV57" s="613"/>
      <c r="GQE57" s="613"/>
      <c r="GQF57" s="613"/>
      <c r="GQO57" s="613"/>
      <c r="GQP57" s="613"/>
      <c r="GQY57" s="613"/>
      <c r="GQZ57" s="613"/>
      <c r="GRI57" s="613"/>
      <c r="GRJ57" s="613"/>
      <c r="GRS57" s="613"/>
      <c r="GRT57" s="613"/>
      <c r="GSC57" s="613"/>
      <c r="GSD57" s="613"/>
      <c r="GSM57" s="613"/>
      <c r="GSN57" s="613"/>
      <c r="GSW57" s="613"/>
      <c r="GSX57" s="613"/>
      <c r="GTG57" s="613"/>
      <c r="GTH57" s="613"/>
      <c r="GTQ57" s="613"/>
      <c r="GTR57" s="613"/>
      <c r="GUA57" s="613"/>
      <c r="GUB57" s="613"/>
      <c r="GUK57" s="613"/>
      <c r="GUL57" s="613"/>
      <c r="GUU57" s="613"/>
      <c r="GUV57" s="613"/>
      <c r="GVE57" s="613"/>
      <c r="GVF57" s="613"/>
      <c r="GVO57" s="613"/>
      <c r="GVP57" s="613"/>
      <c r="GVY57" s="613"/>
      <c r="GVZ57" s="613"/>
      <c r="GWI57" s="613"/>
      <c r="GWJ57" s="613"/>
      <c r="GWS57" s="613"/>
      <c r="GWT57" s="613"/>
      <c r="GXC57" s="613"/>
      <c r="GXD57" s="613"/>
      <c r="GXM57" s="613"/>
      <c r="GXN57" s="613"/>
      <c r="GXW57" s="613"/>
      <c r="GXX57" s="613"/>
      <c r="GYG57" s="613"/>
      <c r="GYH57" s="613"/>
      <c r="GYQ57" s="613"/>
      <c r="GYR57" s="613"/>
      <c r="GZA57" s="613"/>
      <c r="GZB57" s="613"/>
      <c r="GZK57" s="613"/>
      <c r="GZL57" s="613"/>
      <c r="GZU57" s="613"/>
      <c r="GZV57" s="613"/>
      <c r="HAE57" s="613"/>
      <c r="HAF57" s="613"/>
      <c r="HAO57" s="613"/>
      <c r="HAP57" s="613"/>
      <c r="HAY57" s="613"/>
      <c r="HAZ57" s="613"/>
      <c r="HBI57" s="613"/>
      <c r="HBJ57" s="613"/>
      <c r="HBS57" s="613"/>
      <c r="HBT57" s="613"/>
      <c r="HCC57" s="613"/>
      <c r="HCD57" s="613"/>
      <c r="HCM57" s="613"/>
      <c r="HCN57" s="613"/>
      <c r="HCW57" s="613"/>
      <c r="HCX57" s="613"/>
      <c r="HDG57" s="613"/>
      <c r="HDH57" s="613"/>
      <c r="HDQ57" s="613"/>
      <c r="HDR57" s="613"/>
      <c r="HEA57" s="613"/>
      <c r="HEB57" s="613"/>
      <c r="HEK57" s="613"/>
      <c r="HEL57" s="613"/>
      <c r="HEU57" s="613"/>
      <c r="HEV57" s="613"/>
      <c r="HFE57" s="613"/>
      <c r="HFF57" s="613"/>
      <c r="HFO57" s="613"/>
      <c r="HFP57" s="613"/>
      <c r="HFY57" s="613"/>
      <c r="HFZ57" s="613"/>
      <c r="HGI57" s="613"/>
      <c r="HGJ57" s="613"/>
      <c r="HGS57" s="613"/>
      <c r="HGT57" s="613"/>
      <c r="HHC57" s="613"/>
      <c r="HHD57" s="613"/>
      <c r="HHM57" s="613"/>
      <c r="HHN57" s="613"/>
      <c r="HHW57" s="613"/>
      <c r="HHX57" s="613"/>
      <c r="HIG57" s="613"/>
      <c r="HIH57" s="613"/>
      <c r="HIQ57" s="613"/>
      <c r="HIR57" s="613"/>
      <c r="HJA57" s="613"/>
      <c r="HJB57" s="613"/>
      <c r="HJK57" s="613"/>
      <c r="HJL57" s="613"/>
      <c r="HJU57" s="613"/>
      <c r="HJV57" s="613"/>
      <c r="HKE57" s="613"/>
      <c r="HKF57" s="613"/>
      <c r="HKO57" s="613"/>
      <c r="HKP57" s="613"/>
      <c r="HKY57" s="613"/>
      <c r="HKZ57" s="613"/>
      <c r="HLI57" s="613"/>
      <c r="HLJ57" s="613"/>
      <c r="HLS57" s="613"/>
      <c r="HLT57" s="613"/>
      <c r="HMC57" s="613"/>
      <c r="HMD57" s="613"/>
      <c r="HMM57" s="613"/>
      <c r="HMN57" s="613"/>
      <c r="HMW57" s="613"/>
      <c r="HMX57" s="613"/>
      <c r="HNG57" s="613"/>
      <c r="HNH57" s="613"/>
      <c r="HNQ57" s="613"/>
      <c r="HNR57" s="613"/>
      <c r="HOA57" s="613"/>
      <c r="HOB57" s="613"/>
      <c r="HOK57" s="613"/>
      <c r="HOL57" s="613"/>
      <c r="HOU57" s="613"/>
      <c r="HOV57" s="613"/>
      <c r="HPE57" s="613"/>
      <c r="HPF57" s="613"/>
      <c r="HPO57" s="613"/>
      <c r="HPP57" s="613"/>
      <c r="HPY57" s="613"/>
      <c r="HPZ57" s="613"/>
      <c r="HQI57" s="613"/>
      <c r="HQJ57" s="613"/>
      <c r="HQS57" s="613"/>
      <c r="HQT57" s="613"/>
      <c r="HRC57" s="613"/>
      <c r="HRD57" s="613"/>
      <c r="HRM57" s="613"/>
      <c r="HRN57" s="613"/>
      <c r="HRW57" s="613"/>
      <c r="HRX57" s="613"/>
      <c r="HSG57" s="613"/>
      <c r="HSH57" s="613"/>
      <c r="HSQ57" s="613"/>
      <c r="HSR57" s="613"/>
      <c r="HTA57" s="613"/>
      <c r="HTB57" s="613"/>
      <c r="HTK57" s="613"/>
      <c r="HTL57" s="613"/>
      <c r="HTU57" s="613"/>
      <c r="HTV57" s="613"/>
      <c r="HUE57" s="613"/>
      <c r="HUF57" s="613"/>
      <c r="HUO57" s="613"/>
      <c r="HUP57" s="613"/>
      <c r="HUY57" s="613"/>
      <c r="HUZ57" s="613"/>
      <c r="HVI57" s="613"/>
      <c r="HVJ57" s="613"/>
      <c r="HVS57" s="613"/>
      <c r="HVT57" s="613"/>
      <c r="HWC57" s="613"/>
      <c r="HWD57" s="613"/>
      <c r="HWM57" s="613"/>
      <c r="HWN57" s="613"/>
      <c r="HWW57" s="613"/>
      <c r="HWX57" s="613"/>
      <c r="HXG57" s="613"/>
      <c r="HXH57" s="613"/>
      <c r="HXQ57" s="613"/>
      <c r="HXR57" s="613"/>
      <c r="HYA57" s="613"/>
      <c r="HYB57" s="613"/>
      <c r="HYK57" s="613"/>
      <c r="HYL57" s="613"/>
      <c r="HYU57" s="613"/>
      <c r="HYV57" s="613"/>
      <c r="HZE57" s="613"/>
      <c r="HZF57" s="613"/>
      <c r="HZO57" s="613"/>
      <c r="HZP57" s="613"/>
      <c r="HZY57" s="613"/>
      <c r="HZZ57" s="613"/>
      <c r="IAI57" s="613"/>
      <c r="IAJ57" s="613"/>
      <c r="IAS57" s="613"/>
      <c r="IAT57" s="613"/>
      <c r="IBC57" s="613"/>
      <c r="IBD57" s="613"/>
      <c r="IBM57" s="613"/>
      <c r="IBN57" s="613"/>
      <c r="IBW57" s="613"/>
      <c r="IBX57" s="613"/>
      <c r="ICG57" s="613"/>
      <c r="ICH57" s="613"/>
      <c r="ICQ57" s="613"/>
      <c r="ICR57" s="613"/>
      <c r="IDA57" s="613"/>
      <c r="IDB57" s="613"/>
      <c r="IDK57" s="613"/>
      <c r="IDL57" s="613"/>
      <c r="IDU57" s="613"/>
      <c r="IDV57" s="613"/>
      <c r="IEE57" s="613"/>
      <c r="IEF57" s="613"/>
      <c r="IEO57" s="613"/>
      <c r="IEP57" s="613"/>
      <c r="IEY57" s="613"/>
      <c r="IEZ57" s="613"/>
      <c r="IFI57" s="613"/>
      <c r="IFJ57" s="613"/>
      <c r="IFS57" s="613"/>
      <c r="IFT57" s="613"/>
      <c r="IGC57" s="613"/>
      <c r="IGD57" s="613"/>
      <c r="IGM57" s="613"/>
      <c r="IGN57" s="613"/>
      <c r="IGW57" s="613"/>
      <c r="IGX57" s="613"/>
      <c r="IHG57" s="613"/>
      <c r="IHH57" s="613"/>
      <c r="IHQ57" s="613"/>
      <c r="IHR57" s="613"/>
      <c r="IIA57" s="613"/>
      <c r="IIB57" s="613"/>
      <c r="IIK57" s="613"/>
      <c r="IIL57" s="613"/>
      <c r="IIU57" s="613"/>
      <c r="IIV57" s="613"/>
      <c r="IJE57" s="613"/>
      <c r="IJF57" s="613"/>
      <c r="IJO57" s="613"/>
      <c r="IJP57" s="613"/>
      <c r="IJY57" s="613"/>
      <c r="IJZ57" s="613"/>
      <c r="IKI57" s="613"/>
      <c r="IKJ57" s="613"/>
      <c r="IKS57" s="613"/>
      <c r="IKT57" s="613"/>
      <c r="ILC57" s="613"/>
      <c r="ILD57" s="613"/>
      <c r="ILM57" s="613"/>
      <c r="ILN57" s="613"/>
      <c r="ILW57" s="613"/>
      <c r="ILX57" s="613"/>
      <c r="IMG57" s="613"/>
      <c r="IMH57" s="613"/>
      <c r="IMQ57" s="613"/>
      <c r="IMR57" s="613"/>
      <c r="INA57" s="613"/>
      <c r="INB57" s="613"/>
      <c r="INK57" s="613"/>
      <c r="INL57" s="613"/>
      <c r="INU57" s="613"/>
      <c r="INV57" s="613"/>
      <c r="IOE57" s="613"/>
      <c r="IOF57" s="613"/>
      <c r="IOO57" s="613"/>
      <c r="IOP57" s="613"/>
      <c r="IOY57" s="613"/>
      <c r="IOZ57" s="613"/>
      <c r="IPI57" s="613"/>
      <c r="IPJ57" s="613"/>
      <c r="IPS57" s="613"/>
      <c r="IPT57" s="613"/>
      <c r="IQC57" s="613"/>
      <c r="IQD57" s="613"/>
      <c r="IQM57" s="613"/>
      <c r="IQN57" s="613"/>
      <c r="IQW57" s="613"/>
      <c r="IQX57" s="613"/>
      <c r="IRG57" s="613"/>
      <c r="IRH57" s="613"/>
      <c r="IRQ57" s="613"/>
      <c r="IRR57" s="613"/>
      <c r="ISA57" s="613"/>
      <c r="ISB57" s="613"/>
      <c r="ISK57" s="613"/>
      <c r="ISL57" s="613"/>
      <c r="ISU57" s="613"/>
      <c r="ISV57" s="613"/>
      <c r="ITE57" s="613"/>
      <c r="ITF57" s="613"/>
      <c r="ITO57" s="613"/>
      <c r="ITP57" s="613"/>
      <c r="ITY57" s="613"/>
      <c r="ITZ57" s="613"/>
      <c r="IUI57" s="613"/>
      <c r="IUJ57" s="613"/>
      <c r="IUS57" s="613"/>
      <c r="IUT57" s="613"/>
      <c r="IVC57" s="613"/>
      <c r="IVD57" s="613"/>
      <c r="IVM57" s="613"/>
      <c r="IVN57" s="613"/>
      <c r="IVW57" s="613"/>
      <c r="IVX57" s="613"/>
      <c r="IWG57" s="613"/>
      <c r="IWH57" s="613"/>
      <c r="IWQ57" s="613"/>
      <c r="IWR57" s="613"/>
      <c r="IXA57" s="613"/>
      <c r="IXB57" s="613"/>
      <c r="IXK57" s="613"/>
      <c r="IXL57" s="613"/>
      <c r="IXU57" s="613"/>
      <c r="IXV57" s="613"/>
      <c r="IYE57" s="613"/>
      <c r="IYF57" s="613"/>
      <c r="IYO57" s="613"/>
      <c r="IYP57" s="613"/>
      <c r="IYY57" s="613"/>
      <c r="IYZ57" s="613"/>
      <c r="IZI57" s="613"/>
      <c r="IZJ57" s="613"/>
      <c r="IZS57" s="613"/>
      <c r="IZT57" s="613"/>
      <c r="JAC57" s="613"/>
      <c r="JAD57" s="613"/>
      <c r="JAM57" s="613"/>
      <c r="JAN57" s="613"/>
      <c r="JAW57" s="613"/>
      <c r="JAX57" s="613"/>
      <c r="JBG57" s="613"/>
      <c r="JBH57" s="613"/>
      <c r="JBQ57" s="613"/>
      <c r="JBR57" s="613"/>
      <c r="JCA57" s="613"/>
      <c r="JCB57" s="613"/>
      <c r="JCK57" s="613"/>
      <c r="JCL57" s="613"/>
      <c r="JCU57" s="613"/>
      <c r="JCV57" s="613"/>
      <c r="JDE57" s="613"/>
      <c r="JDF57" s="613"/>
      <c r="JDO57" s="613"/>
      <c r="JDP57" s="613"/>
      <c r="JDY57" s="613"/>
      <c r="JDZ57" s="613"/>
      <c r="JEI57" s="613"/>
      <c r="JEJ57" s="613"/>
      <c r="JES57" s="613"/>
      <c r="JET57" s="613"/>
      <c r="JFC57" s="613"/>
      <c r="JFD57" s="613"/>
      <c r="JFM57" s="613"/>
      <c r="JFN57" s="613"/>
      <c r="JFW57" s="613"/>
      <c r="JFX57" s="613"/>
      <c r="JGG57" s="613"/>
      <c r="JGH57" s="613"/>
      <c r="JGQ57" s="613"/>
      <c r="JGR57" s="613"/>
      <c r="JHA57" s="613"/>
      <c r="JHB57" s="613"/>
      <c r="JHK57" s="613"/>
      <c r="JHL57" s="613"/>
      <c r="JHU57" s="613"/>
      <c r="JHV57" s="613"/>
      <c r="JIE57" s="613"/>
      <c r="JIF57" s="613"/>
      <c r="JIO57" s="613"/>
      <c r="JIP57" s="613"/>
      <c r="JIY57" s="613"/>
      <c r="JIZ57" s="613"/>
      <c r="JJI57" s="613"/>
      <c r="JJJ57" s="613"/>
      <c r="JJS57" s="613"/>
      <c r="JJT57" s="613"/>
      <c r="JKC57" s="613"/>
      <c r="JKD57" s="613"/>
      <c r="JKM57" s="613"/>
      <c r="JKN57" s="613"/>
      <c r="JKW57" s="613"/>
      <c r="JKX57" s="613"/>
      <c r="JLG57" s="613"/>
      <c r="JLH57" s="613"/>
      <c r="JLQ57" s="613"/>
      <c r="JLR57" s="613"/>
      <c r="JMA57" s="613"/>
      <c r="JMB57" s="613"/>
      <c r="JMK57" s="613"/>
      <c r="JML57" s="613"/>
      <c r="JMU57" s="613"/>
      <c r="JMV57" s="613"/>
      <c r="JNE57" s="613"/>
      <c r="JNF57" s="613"/>
      <c r="JNO57" s="613"/>
      <c r="JNP57" s="613"/>
      <c r="JNY57" s="613"/>
      <c r="JNZ57" s="613"/>
      <c r="JOI57" s="613"/>
      <c r="JOJ57" s="613"/>
      <c r="JOS57" s="613"/>
      <c r="JOT57" s="613"/>
      <c r="JPC57" s="613"/>
      <c r="JPD57" s="613"/>
      <c r="JPM57" s="613"/>
      <c r="JPN57" s="613"/>
      <c r="JPW57" s="613"/>
      <c r="JPX57" s="613"/>
      <c r="JQG57" s="613"/>
      <c r="JQH57" s="613"/>
      <c r="JQQ57" s="613"/>
      <c r="JQR57" s="613"/>
      <c r="JRA57" s="613"/>
      <c r="JRB57" s="613"/>
      <c r="JRK57" s="613"/>
      <c r="JRL57" s="613"/>
      <c r="JRU57" s="613"/>
      <c r="JRV57" s="613"/>
      <c r="JSE57" s="613"/>
      <c r="JSF57" s="613"/>
      <c r="JSO57" s="613"/>
      <c r="JSP57" s="613"/>
      <c r="JSY57" s="613"/>
      <c r="JSZ57" s="613"/>
      <c r="JTI57" s="613"/>
      <c r="JTJ57" s="613"/>
      <c r="JTS57" s="613"/>
      <c r="JTT57" s="613"/>
      <c r="JUC57" s="613"/>
      <c r="JUD57" s="613"/>
      <c r="JUM57" s="613"/>
      <c r="JUN57" s="613"/>
      <c r="JUW57" s="613"/>
      <c r="JUX57" s="613"/>
      <c r="JVG57" s="613"/>
      <c r="JVH57" s="613"/>
      <c r="JVQ57" s="613"/>
      <c r="JVR57" s="613"/>
      <c r="JWA57" s="613"/>
      <c r="JWB57" s="613"/>
      <c r="JWK57" s="613"/>
      <c r="JWL57" s="613"/>
      <c r="JWU57" s="613"/>
      <c r="JWV57" s="613"/>
      <c r="JXE57" s="613"/>
      <c r="JXF57" s="613"/>
      <c r="JXO57" s="613"/>
      <c r="JXP57" s="613"/>
      <c r="JXY57" s="613"/>
      <c r="JXZ57" s="613"/>
      <c r="JYI57" s="613"/>
      <c r="JYJ57" s="613"/>
      <c r="JYS57" s="613"/>
      <c r="JYT57" s="613"/>
      <c r="JZC57" s="613"/>
      <c r="JZD57" s="613"/>
      <c r="JZM57" s="613"/>
      <c r="JZN57" s="613"/>
      <c r="JZW57" s="613"/>
      <c r="JZX57" s="613"/>
      <c r="KAG57" s="613"/>
      <c r="KAH57" s="613"/>
      <c r="KAQ57" s="613"/>
      <c r="KAR57" s="613"/>
      <c r="KBA57" s="613"/>
      <c r="KBB57" s="613"/>
      <c r="KBK57" s="613"/>
      <c r="KBL57" s="613"/>
      <c r="KBU57" s="613"/>
      <c r="KBV57" s="613"/>
      <c r="KCE57" s="613"/>
      <c r="KCF57" s="613"/>
      <c r="KCO57" s="613"/>
      <c r="KCP57" s="613"/>
      <c r="KCY57" s="613"/>
      <c r="KCZ57" s="613"/>
      <c r="KDI57" s="613"/>
      <c r="KDJ57" s="613"/>
      <c r="KDS57" s="613"/>
      <c r="KDT57" s="613"/>
      <c r="KEC57" s="613"/>
      <c r="KED57" s="613"/>
      <c r="KEM57" s="613"/>
      <c r="KEN57" s="613"/>
      <c r="KEW57" s="613"/>
      <c r="KEX57" s="613"/>
      <c r="KFG57" s="613"/>
      <c r="KFH57" s="613"/>
      <c r="KFQ57" s="613"/>
      <c r="KFR57" s="613"/>
      <c r="KGA57" s="613"/>
      <c r="KGB57" s="613"/>
      <c r="KGK57" s="613"/>
      <c r="KGL57" s="613"/>
      <c r="KGU57" s="613"/>
      <c r="KGV57" s="613"/>
      <c r="KHE57" s="613"/>
      <c r="KHF57" s="613"/>
      <c r="KHO57" s="613"/>
      <c r="KHP57" s="613"/>
      <c r="KHY57" s="613"/>
      <c r="KHZ57" s="613"/>
      <c r="KII57" s="613"/>
      <c r="KIJ57" s="613"/>
      <c r="KIS57" s="613"/>
      <c r="KIT57" s="613"/>
      <c r="KJC57" s="613"/>
      <c r="KJD57" s="613"/>
      <c r="KJM57" s="613"/>
      <c r="KJN57" s="613"/>
      <c r="KJW57" s="613"/>
      <c r="KJX57" s="613"/>
      <c r="KKG57" s="613"/>
      <c r="KKH57" s="613"/>
      <c r="KKQ57" s="613"/>
      <c r="KKR57" s="613"/>
      <c r="KLA57" s="613"/>
      <c r="KLB57" s="613"/>
      <c r="KLK57" s="613"/>
      <c r="KLL57" s="613"/>
      <c r="KLU57" s="613"/>
      <c r="KLV57" s="613"/>
      <c r="KME57" s="613"/>
      <c r="KMF57" s="613"/>
      <c r="KMO57" s="613"/>
      <c r="KMP57" s="613"/>
      <c r="KMY57" s="613"/>
      <c r="KMZ57" s="613"/>
      <c r="KNI57" s="613"/>
      <c r="KNJ57" s="613"/>
      <c r="KNS57" s="613"/>
      <c r="KNT57" s="613"/>
      <c r="KOC57" s="613"/>
      <c r="KOD57" s="613"/>
      <c r="KOM57" s="613"/>
      <c r="KON57" s="613"/>
      <c r="KOW57" s="613"/>
      <c r="KOX57" s="613"/>
      <c r="KPG57" s="613"/>
      <c r="KPH57" s="613"/>
      <c r="KPQ57" s="613"/>
      <c r="KPR57" s="613"/>
      <c r="KQA57" s="613"/>
      <c r="KQB57" s="613"/>
      <c r="KQK57" s="613"/>
      <c r="KQL57" s="613"/>
      <c r="KQU57" s="613"/>
      <c r="KQV57" s="613"/>
      <c r="KRE57" s="613"/>
      <c r="KRF57" s="613"/>
      <c r="KRO57" s="613"/>
      <c r="KRP57" s="613"/>
      <c r="KRY57" s="613"/>
      <c r="KRZ57" s="613"/>
      <c r="KSI57" s="613"/>
      <c r="KSJ57" s="613"/>
      <c r="KSS57" s="613"/>
      <c r="KST57" s="613"/>
      <c r="KTC57" s="613"/>
      <c r="KTD57" s="613"/>
      <c r="KTM57" s="613"/>
      <c r="KTN57" s="613"/>
      <c r="KTW57" s="613"/>
      <c r="KTX57" s="613"/>
      <c r="KUG57" s="613"/>
      <c r="KUH57" s="613"/>
      <c r="KUQ57" s="613"/>
      <c r="KUR57" s="613"/>
      <c r="KVA57" s="613"/>
      <c r="KVB57" s="613"/>
      <c r="KVK57" s="613"/>
      <c r="KVL57" s="613"/>
      <c r="KVU57" s="613"/>
      <c r="KVV57" s="613"/>
      <c r="KWE57" s="613"/>
      <c r="KWF57" s="613"/>
      <c r="KWO57" s="613"/>
      <c r="KWP57" s="613"/>
      <c r="KWY57" s="613"/>
      <c r="KWZ57" s="613"/>
      <c r="KXI57" s="613"/>
      <c r="KXJ57" s="613"/>
      <c r="KXS57" s="613"/>
      <c r="KXT57" s="613"/>
      <c r="KYC57" s="613"/>
      <c r="KYD57" s="613"/>
      <c r="KYM57" s="613"/>
      <c r="KYN57" s="613"/>
      <c r="KYW57" s="613"/>
      <c r="KYX57" s="613"/>
      <c r="KZG57" s="613"/>
      <c r="KZH57" s="613"/>
      <c r="KZQ57" s="613"/>
      <c r="KZR57" s="613"/>
      <c r="LAA57" s="613"/>
      <c r="LAB57" s="613"/>
      <c r="LAK57" s="613"/>
      <c r="LAL57" s="613"/>
      <c r="LAU57" s="613"/>
      <c r="LAV57" s="613"/>
      <c r="LBE57" s="613"/>
      <c r="LBF57" s="613"/>
      <c r="LBO57" s="613"/>
      <c r="LBP57" s="613"/>
      <c r="LBY57" s="613"/>
      <c r="LBZ57" s="613"/>
      <c r="LCI57" s="613"/>
      <c r="LCJ57" s="613"/>
      <c r="LCS57" s="613"/>
      <c r="LCT57" s="613"/>
      <c r="LDC57" s="613"/>
      <c r="LDD57" s="613"/>
      <c r="LDM57" s="613"/>
      <c r="LDN57" s="613"/>
      <c r="LDW57" s="613"/>
      <c r="LDX57" s="613"/>
      <c r="LEG57" s="613"/>
      <c r="LEH57" s="613"/>
      <c r="LEQ57" s="613"/>
      <c r="LER57" s="613"/>
      <c r="LFA57" s="613"/>
      <c r="LFB57" s="613"/>
      <c r="LFK57" s="613"/>
      <c r="LFL57" s="613"/>
      <c r="LFU57" s="613"/>
      <c r="LFV57" s="613"/>
      <c r="LGE57" s="613"/>
      <c r="LGF57" s="613"/>
      <c r="LGO57" s="613"/>
      <c r="LGP57" s="613"/>
      <c r="LGY57" s="613"/>
      <c r="LGZ57" s="613"/>
      <c r="LHI57" s="613"/>
      <c r="LHJ57" s="613"/>
      <c r="LHS57" s="613"/>
      <c r="LHT57" s="613"/>
      <c r="LIC57" s="613"/>
      <c r="LID57" s="613"/>
      <c r="LIM57" s="613"/>
      <c r="LIN57" s="613"/>
      <c r="LIW57" s="613"/>
      <c r="LIX57" s="613"/>
      <c r="LJG57" s="613"/>
      <c r="LJH57" s="613"/>
      <c r="LJQ57" s="613"/>
      <c r="LJR57" s="613"/>
      <c r="LKA57" s="613"/>
      <c r="LKB57" s="613"/>
      <c r="LKK57" s="613"/>
      <c r="LKL57" s="613"/>
      <c r="LKU57" s="613"/>
      <c r="LKV57" s="613"/>
      <c r="LLE57" s="613"/>
      <c r="LLF57" s="613"/>
      <c r="LLO57" s="613"/>
      <c r="LLP57" s="613"/>
      <c r="LLY57" s="613"/>
      <c r="LLZ57" s="613"/>
      <c r="LMI57" s="613"/>
      <c r="LMJ57" s="613"/>
      <c r="LMS57" s="613"/>
      <c r="LMT57" s="613"/>
      <c r="LNC57" s="613"/>
      <c r="LND57" s="613"/>
      <c r="LNM57" s="613"/>
      <c r="LNN57" s="613"/>
      <c r="LNW57" s="613"/>
      <c r="LNX57" s="613"/>
      <c r="LOG57" s="613"/>
      <c r="LOH57" s="613"/>
      <c r="LOQ57" s="613"/>
      <c r="LOR57" s="613"/>
      <c r="LPA57" s="613"/>
      <c r="LPB57" s="613"/>
      <c r="LPK57" s="613"/>
      <c r="LPL57" s="613"/>
      <c r="LPU57" s="613"/>
      <c r="LPV57" s="613"/>
      <c r="LQE57" s="613"/>
      <c r="LQF57" s="613"/>
      <c r="LQO57" s="613"/>
      <c r="LQP57" s="613"/>
      <c r="LQY57" s="613"/>
      <c r="LQZ57" s="613"/>
      <c r="LRI57" s="613"/>
      <c r="LRJ57" s="613"/>
      <c r="LRS57" s="613"/>
      <c r="LRT57" s="613"/>
      <c r="LSC57" s="613"/>
      <c r="LSD57" s="613"/>
      <c r="LSM57" s="613"/>
      <c r="LSN57" s="613"/>
      <c r="LSW57" s="613"/>
      <c r="LSX57" s="613"/>
      <c r="LTG57" s="613"/>
      <c r="LTH57" s="613"/>
      <c r="LTQ57" s="613"/>
      <c r="LTR57" s="613"/>
      <c r="LUA57" s="613"/>
      <c r="LUB57" s="613"/>
      <c r="LUK57" s="613"/>
      <c r="LUL57" s="613"/>
      <c r="LUU57" s="613"/>
      <c r="LUV57" s="613"/>
      <c r="LVE57" s="613"/>
      <c r="LVF57" s="613"/>
      <c r="LVO57" s="613"/>
      <c r="LVP57" s="613"/>
      <c r="LVY57" s="613"/>
      <c r="LVZ57" s="613"/>
      <c r="LWI57" s="613"/>
      <c r="LWJ57" s="613"/>
      <c r="LWS57" s="613"/>
      <c r="LWT57" s="613"/>
      <c r="LXC57" s="613"/>
      <c r="LXD57" s="613"/>
      <c r="LXM57" s="613"/>
      <c r="LXN57" s="613"/>
      <c r="LXW57" s="613"/>
      <c r="LXX57" s="613"/>
      <c r="LYG57" s="613"/>
      <c r="LYH57" s="613"/>
      <c r="LYQ57" s="613"/>
      <c r="LYR57" s="613"/>
      <c r="LZA57" s="613"/>
      <c r="LZB57" s="613"/>
      <c r="LZK57" s="613"/>
      <c r="LZL57" s="613"/>
      <c r="LZU57" s="613"/>
      <c r="LZV57" s="613"/>
      <c r="MAE57" s="613"/>
      <c r="MAF57" s="613"/>
      <c r="MAO57" s="613"/>
      <c r="MAP57" s="613"/>
      <c r="MAY57" s="613"/>
      <c r="MAZ57" s="613"/>
      <c r="MBI57" s="613"/>
      <c r="MBJ57" s="613"/>
      <c r="MBS57" s="613"/>
      <c r="MBT57" s="613"/>
      <c r="MCC57" s="613"/>
      <c r="MCD57" s="613"/>
      <c r="MCM57" s="613"/>
      <c r="MCN57" s="613"/>
      <c r="MCW57" s="613"/>
      <c r="MCX57" s="613"/>
      <c r="MDG57" s="613"/>
      <c r="MDH57" s="613"/>
      <c r="MDQ57" s="613"/>
      <c r="MDR57" s="613"/>
      <c r="MEA57" s="613"/>
      <c r="MEB57" s="613"/>
      <c r="MEK57" s="613"/>
      <c r="MEL57" s="613"/>
      <c r="MEU57" s="613"/>
      <c r="MEV57" s="613"/>
      <c r="MFE57" s="613"/>
      <c r="MFF57" s="613"/>
      <c r="MFO57" s="613"/>
      <c r="MFP57" s="613"/>
      <c r="MFY57" s="613"/>
      <c r="MFZ57" s="613"/>
      <c r="MGI57" s="613"/>
      <c r="MGJ57" s="613"/>
      <c r="MGS57" s="613"/>
      <c r="MGT57" s="613"/>
      <c r="MHC57" s="613"/>
      <c r="MHD57" s="613"/>
      <c r="MHM57" s="613"/>
      <c r="MHN57" s="613"/>
      <c r="MHW57" s="613"/>
      <c r="MHX57" s="613"/>
      <c r="MIG57" s="613"/>
      <c r="MIH57" s="613"/>
      <c r="MIQ57" s="613"/>
      <c r="MIR57" s="613"/>
      <c r="MJA57" s="613"/>
      <c r="MJB57" s="613"/>
      <c r="MJK57" s="613"/>
      <c r="MJL57" s="613"/>
      <c r="MJU57" s="613"/>
      <c r="MJV57" s="613"/>
      <c r="MKE57" s="613"/>
      <c r="MKF57" s="613"/>
      <c r="MKO57" s="613"/>
      <c r="MKP57" s="613"/>
      <c r="MKY57" s="613"/>
      <c r="MKZ57" s="613"/>
      <c r="MLI57" s="613"/>
      <c r="MLJ57" s="613"/>
      <c r="MLS57" s="613"/>
      <c r="MLT57" s="613"/>
      <c r="MMC57" s="613"/>
      <c r="MMD57" s="613"/>
      <c r="MMM57" s="613"/>
      <c r="MMN57" s="613"/>
      <c r="MMW57" s="613"/>
      <c r="MMX57" s="613"/>
      <c r="MNG57" s="613"/>
      <c r="MNH57" s="613"/>
      <c r="MNQ57" s="613"/>
      <c r="MNR57" s="613"/>
      <c r="MOA57" s="613"/>
      <c r="MOB57" s="613"/>
      <c r="MOK57" s="613"/>
      <c r="MOL57" s="613"/>
      <c r="MOU57" s="613"/>
      <c r="MOV57" s="613"/>
      <c r="MPE57" s="613"/>
      <c r="MPF57" s="613"/>
      <c r="MPO57" s="613"/>
      <c r="MPP57" s="613"/>
      <c r="MPY57" s="613"/>
      <c r="MPZ57" s="613"/>
      <c r="MQI57" s="613"/>
      <c r="MQJ57" s="613"/>
      <c r="MQS57" s="613"/>
      <c r="MQT57" s="613"/>
      <c r="MRC57" s="613"/>
      <c r="MRD57" s="613"/>
      <c r="MRM57" s="613"/>
      <c r="MRN57" s="613"/>
      <c r="MRW57" s="613"/>
      <c r="MRX57" s="613"/>
      <c r="MSG57" s="613"/>
      <c r="MSH57" s="613"/>
      <c r="MSQ57" s="613"/>
      <c r="MSR57" s="613"/>
      <c r="MTA57" s="613"/>
      <c r="MTB57" s="613"/>
      <c r="MTK57" s="613"/>
      <c r="MTL57" s="613"/>
      <c r="MTU57" s="613"/>
      <c r="MTV57" s="613"/>
      <c r="MUE57" s="613"/>
      <c r="MUF57" s="613"/>
      <c r="MUO57" s="613"/>
      <c r="MUP57" s="613"/>
      <c r="MUY57" s="613"/>
      <c r="MUZ57" s="613"/>
      <c r="MVI57" s="613"/>
      <c r="MVJ57" s="613"/>
      <c r="MVS57" s="613"/>
      <c r="MVT57" s="613"/>
      <c r="MWC57" s="613"/>
      <c r="MWD57" s="613"/>
      <c r="MWM57" s="613"/>
      <c r="MWN57" s="613"/>
      <c r="MWW57" s="613"/>
      <c r="MWX57" s="613"/>
      <c r="MXG57" s="613"/>
      <c r="MXH57" s="613"/>
      <c r="MXQ57" s="613"/>
      <c r="MXR57" s="613"/>
      <c r="MYA57" s="613"/>
      <c r="MYB57" s="613"/>
      <c r="MYK57" s="613"/>
      <c r="MYL57" s="613"/>
      <c r="MYU57" s="613"/>
      <c r="MYV57" s="613"/>
      <c r="MZE57" s="613"/>
      <c r="MZF57" s="613"/>
      <c r="MZO57" s="613"/>
      <c r="MZP57" s="613"/>
      <c r="MZY57" s="613"/>
      <c r="MZZ57" s="613"/>
      <c r="NAI57" s="613"/>
      <c r="NAJ57" s="613"/>
      <c r="NAS57" s="613"/>
      <c r="NAT57" s="613"/>
      <c r="NBC57" s="613"/>
      <c r="NBD57" s="613"/>
      <c r="NBM57" s="613"/>
      <c r="NBN57" s="613"/>
      <c r="NBW57" s="613"/>
      <c r="NBX57" s="613"/>
      <c r="NCG57" s="613"/>
      <c r="NCH57" s="613"/>
      <c r="NCQ57" s="613"/>
      <c r="NCR57" s="613"/>
      <c r="NDA57" s="613"/>
      <c r="NDB57" s="613"/>
      <c r="NDK57" s="613"/>
      <c r="NDL57" s="613"/>
      <c r="NDU57" s="613"/>
      <c r="NDV57" s="613"/>
      <c r="NEE57" s="613"/>
      <c r="NEF57" s="613"/>
      <c r="NEO57" s="613"/>
      <c r="NEP57" s="613"/>
      <c r="NEY57" s="613"/>
      <c r="NEZ57" s="613"/>
      <c r="NFI57" s="613"/>
      <c r="NFJ57" s="613"/>
      <c r="NFS57" s="613"/>
      <c r="NFT57" s="613"/>
      <c r="NGC57" s="613"/>
      <c r="NGD57" s="613"/>
      <c r="NGM57" s="613"/>
      <c r="NGN57" s="613"/>
      <c r="NGW57" s="613"/>
      <c r="NGX57" s="613"/>
      <c r="NHG57" s="613"/>
      <c r="NHH57" s="613"/>
      <c r="NHQ57" s="613"/>
      <c r="NHR57" s="613"/>
      <c r="NIA57" s="613"/>
      <c r="NIB57" s="613"/>
      <c r="NIK57" s="613"/>
      <c r="NIL57" s="613"/>
      <c r="NIU57" s="613"/>
      <c r="NIV57" s="613"/>
      <c r="NJE57" s="613"/>
      <c r="NJF57" s="613"/>
      <c r="NJO57" s="613"/>
      <c r="NJP57" s="613"/>
      <c r="NJY57" s="613"/>
      <c r="NJZ57" s="613"/>
      <c r="NKI57" s="613"/>
      <c r="NKJ57" s="613"/>
      <c r="NKS57" s="613"/>
      <c r="NKT57" s="613"/>
      <c r="NLC57" s="613"/>
      <c r="NLD57" s="613"/>
      <c r="NLM57" s="613"/>
      <c r="NLN57" s="613"/>
      <c r="NLW57" s="613"/>
      <c r="NLX57" s="613"/>
      <c r="NMG57" s="613"/>
      <c r="NMH57" s="613"/>
      <c r="NMQ57" s="613"/>
      <c r="NMR57" s="613"/>
      <c r="NNA57" s="613"/>
      <c r="NNB57" s="613"/>
      <c r="NNK57" s="613"/>
      <c r="NNL57" s="613"/>
      <c r="NNU57" s="613"/>
      <c r="NNV57" s="613"/>
      <c r="NOE57" s="613"/>
      <c r="NOF57" s="613"/>
      <c r="NOO57" s="613"/>
      <c r="NOP57" s="613"/>
      <c r="NOY57" s="613"/>
      <c r="NOZ57" s="613"/>
      <c r="NPI57" s="613"/>
      <c r="NPJ57" s="613"/>
      <c r="NPS57" s="613"/>
      <c r="NPT57" s="613"/>
      <c r="NQC57" s="613"/>
      <c r="NQD57" s="613"/>
      <c r="NQM57" s="613"/>
      <c r="NQN57" s="613"/>
      <c r="NQW57" s="613"/>
      <c r="NQX57" s="613"/>
      <c r="NRG57" s="613"/>
      <c r="NRH57" s="613"/>
      <c r="NRQ57" s="613"/>
      <c r="NRR57" s="613"/>
      <c r="NSA57" s="613"/>
      <c r="NSB57" s="613"/>
      <c r="NSK57" s="613"/>
      <c r="NSL57" s="613"/>
      <c r="NSU57" s="613"/>
      <c r="NSV57" s="613"/>
      <c r="NTE57" s="613"/>
      <c r="NTF57" s="613"/>
      <c r="NTO57" s="613"/>
      <c r="NTP57" s="613"/>
      <c r="NTY57" s="613"/>
      <c r="NTZ57" s="613"/>
      <c r="NUI57" s="613"/>
      <c r="NUJ57" s="613"/>
      <c r="NUS57" s="613"/>
      <c r="NUT57" s="613"/>
      <c r="NVC57" s="613"/>
      <c r="NVD57" s="613"/>
      <c r="NVM57" s="613"/>
      <c r="NVN57" s="613"/>
      <c r="NVW57" s="613"/>
      <c r="NVX57" s="613"/>
      <c r="NWG57" s="613"/>
      <c r="NWH57" s="613"/>
      <c r="NWQ57" s="613"/>
      <c r="NWR57" s="613"/>
      <c r="NXA57" s="613"/>
      <c r="NXB57" s="613"/>
      <c r="NXK57" s="613"/>
      <c r="NXL57" s="613"/>
      <c r="NXU57" s="613"/>
      <c r="NXV57" s="613"/>
      <c r="NYE57" s="613"/>
      <c r="NYF57" s="613"/>
      <c r="NYO57" s="613"/>
      <c r="NYP57" s="613"/>
      <c r="NYY57" s="613"/>
      <c r="NYZ57" s="613"/>
      <c r="NZI57" s="613"/>
      <c r="NZJ57" s="613"/>
      <c r="NZS57" s="613"/>
      <c r="NZT57" s="613"/>
      <c r="OAC57" s="613"/>
      <c r="OAD57" s="613"/>
      <c r="OAM57" s="613"/>
      <c r="OAN57" s="613"/>
      <c r="OAW57" s="613"/>
      <c r="OAX57" s="613"/>
      <c r="OBG57" s="613"/>
      <c r="OBH57" s="613"/>
      <c r="OBQ57" s="613"/>
      <c r="OBR57" s="613"/>
      <c r="OCA57" s="613"/>
      <c r="OCB57" s="613"/>
      <c r="OCK57" s="613"/>
      <c r="OCL57" s="613"/>
      <c r="OCU57" s="613"/>
      <c r="OCV57" s="613"/>
      <c r="ODE57" s="613"/>
      <c r="ODF57" s="613"/>
      <c r="ODO57" s="613"/>
      <c r="ODP57" s="613"/>
      <c r="ODY57" s="613"/>
      <c r="ODZ57" s="613"/>
      <c r="OEI57" s="613"/>
      <c r="OEJ57" s="613"/>
      <c r="OES57" s="613"/>
      <c r="OET57" s="613"/>
      <c r="OFC57" s="613"/>
      <c r="OFD57" s="613"/>
      <c r="OFM57" s="613"/>
      <c r="OFN57" s="613"/>
      <c r="OFW57" s="613"/>
      <c r="OFX57" s="613"/>
      <c r="OGG57" s="613"/>
      <c r="OGH57" s="613"/>
      <c r="OGQ57" s="613"/>
      <c r="OGR57" s="613"/>
      <c r="OHA57" s="613"/>
      <c r="OHB57" s="613"/>
      <c r="OHK57" s="613"/>
      <c r="OHL57" s="613"/>
      <c r="OHU57" s="613"/>
      <c r="OHV57" s="613"/>
      <c r="OIE57" s="613"/>
      <c r="OIF57" s="613"/>
      <c r="OIO57" s="613"/>
      <c r="OIP57" s="613"/>
      <c r="OIY57" s="613"/>
      <c r="OIZ57" s="613"/>
      <c r="OJI57" s="613"/>
      <c r="OJJ57" s="613"/>
      <c r="OJS57" s="613"/>
      <c r="OJT57" s="613"/>
      <c r="OKC57" s="613"/>
      <c r="OKD57" s="613"/>
      <c r="OKM57" s="613"/>
      <c r="OKN57" s="613"/>
      <c r="OKW57" s="613"/>
      <c r="OKX57" s="613"/>
      <c r="OLG57" s="613"/>
      <c r="OLH57" s="613"/>
      <c r="OLQ57" s="613"/>
      <c r="OLR57" s="613"/>
      <c r="OMA57" s="613"/>
      <c r="OMB57" s="613"/>
      <c r="OMK57" s="613"/>
      <c r="OML57" s="613"/>
      <c r="OMU57" s="613"/>
      <c r="OMV57" s="613"/>
      <c r="ONE57" s="613"/>
      <c r="ONF57" s="613"/>
      <c r="ONO57" s="613"/>
      <c r="ONP57" s="613"/>
      <c r="ONY57" s="613"/>
      <c r="ONZ57" s="613"/>
      <c r="OOI57" s="613"/>
      <c r="OOJ57" s="613"/>
      <c r="OOS57" s="613"/>
      <c r="OOT57" s="613"/>
      <c r="OPC57" s="613"/>
      <c r="OPD57" s="613"/>
      <c r="OPM57" s="613"/>
      <c r="OPN57" s="613"/>
      <c r="OPW57" s="613"/>
      <c r="OPX57" s="613"/>
      <c r="OQG57" s="613"/>
      <c r="OQH57" s="613"/>
      <c r="OQQ57" s="613"/>
      <c r="OQR57" s="613"/>
      <c r="ORA57" s="613"/>
      <c r="ORB57" s="613"/>
      <c r="ORK57" s="613"/>
      <c r="ORL57" s="613"/>
      <c r="ORU57" s="613"/>
      <c r="ORV57" s="613"/>
      <c r="OSE57" s="613"/>
      <c r="OSF57" s="613"/>
      <c r="OSO57" s="613"/>
      <c r="OSP57" s="613"/>
      <c r="OSY57" s="613"/>
      <c r="OSZ57" s="613"/>
      <c r="OTI57" s="613"/>
      <c r="OTJ57" s="613"/>
      <c r="OTS57" s="613"/>
      <c r="OTT57" s="613"/>
      <c r="OUC57" s="613"/>
      <c r="OUD57" s="613"/>
      <c r="OUM57" s="613"/>
      <c r="OUN57" s="613"/>
      <c r="OUW57" s="613"/>
      <c r="OUX57" s="613"/>
      <c r="OVG57" s="613"/>
      <c r="OVH57" s="613"/>
      <c r="OVQ57" s="613"/>
      <c r="OVR57" s="613"/>
      <c r="OWA57" s="613"/>
      <c r="OWB57" s="613"/>
      <c r="OWK57" s="613"/>
      <c r="OWL57" s="613"/>
      <c r="OWU57" s="613"/>
      <c r="OWV57" s="613"/>
      <c r="OXE57" s="613"/>
      <c r="OXF57" s="613"/>
      <c r="OXO57" s="613"/>
      <c r="OXP57" s="613"/>
      <c r="OXY57" s="613"/>
      <c r="OXZ57" s="613"/>
      <c r="OYI57" s="613"/>
      <c r="OYJ57" s="613"/>
      <c r="OYS57" s="613"/>
      <c r="OYT57" s="613"/>
      <c r="OZC57" s="613"/>
      <c r="OZD57" s="613"/>
      <c r="OZM57" s="613"/>
      <c r="OZN57" s="613"/>
      <c r="OZW57" s="613"/>
      <c r="OZX57" s="613"/>
      <c r="PAG57" s="613"/>
      <c r="PAH57" s="613"/>
      <c r="PAQ57" s="613"/>
      <c r="PAR57" s="613"/>
      <c r="PBA57" s="613"/>
      <c r="PBB57" s="613"/>
      <c r="PBK57" s="613"/>
      <c r="PBL57" s="613"/>
      <c r="PBU57" s="613"/>
      <c r="PBV57" s="613"/>
      <c r="PCE57" s="613"/>
      <c r="PCF57" s="613"/>
      <c r="PCO57" s="613"/>
      <c r="PCP57" s="613"/>
      <c r="PCY57" s="613"/>
      <c r="PCZ57" s="613"/>
      <c r="PDI57" s="613"/>
      <c r="PDJ57" s="613"/>
      <c r="PDS57" s="613"/>
      <c r="PDT57" s="613"/>
      <c r="PEC57" s="613"/>
      <c r="PED57" s="613"/>
      <c r="PEM57" s="613"/>
      <c r="PEN57" s="613"/>
      <c r="PEW57" s="613"/>
      <c r="PEX57" s="613"/>
      <c r="PFG57" s="613"/>
      <c r="PFH57" s="613"/>
      <c r="PFQ57" s="613"/>
      <c r="PFR57" s="613"/>
      <c r="PGA57" s="613"/>
      <c r="PGB57" s="613"/>
      <c r="PGK57" s="613"/>
      <c r="PGL57" s="613"/>
      <c r="PGU57" s="613"/>
      <c r="PGV57" s="613"/>
      <c r="PHE57" s="613"/>
      <c r="PHF57" s="613"/>
      <c r="PHO57" s="613"/>
      <c r="PHP57" s="613"/>
      <c r="PHY57" s="613"/>
      <c r="PHZ57" s="613"/>
      <c r="PII57" s="613"/>
      <c r="PIJ57" s="613"/>
      <c r="PIS57" s="613"/>
      <c r="PIT57" s="613"/>
      <c r="PJC57" s="613"/>
      <c r="PJD57" s="613"/>
      <c r="PJM57" s="613"/>
      <c r="PJN57" s="613"/>
      <c r="PJW57" s="613"/>
      <c r="PJX57" s="613"/>
      <c r="PKG57" s="613"/>
      <c r="PKH57" s="613"/>
      <c r="PKQ57" s="613"/>
      <c r="PKR57" s="613"/>
      <c r="PLA57" s="613"/>
      <c r="PLB57" s="613"/>
      <c r="PLK57" s="613"/>
      <c r="PLL57" s="613"/>
      <c r="PLU57" s="613"/>
      <c r="PLV57" s="613"/>
      <c r="PME57" s="613"/>
      <c r="PMF57" s="613"/>
      <c r="PMO57" s="613"/>
      <c r="PMP57" s="613"/>
      <c r="PMY57" s="613"/>
      <c r="PMZ57" s="613"/>
      <c r="PNI57" s="613"/>
      <c r="PNJ57" s="613"/>
      <c r="PNS57" s="613"/>
      <c r="PNT57" s="613"/>
      <c r="POC57" s="613"/>
      <c r="POD57" s="613"/>
      <c r="POM57" s="613"/>
      <c r="PON57" s="613"/>
      <c r="POW57" s="613"/>
      <c r="POX57" s="613"/>
      <c r="PPG57" s="613"/>
      <c r="PPH57" s="613"/>
      <c r="PPQ57" s="613"/>
      <c r="PPR57" s="613"/>
      <c r="PQA57" s="613"/>
      <c r="PQB57" s="613"/>
      <c r="PQK57" s="613"/>
      <c r="PQL57" s="613"/>
      <c r="PQU57" s="613"/>
      <c r="PQV57" s="613"/>
      <c r="PRE57" s="613"/>
      <c r="PRF57" s="613"/>
      <c r="PRO57" s="613"/>
      <c r="PRP57" s="613"/>
      <c r="PRY57" s="613"/>
      <c r="PRZ57" s="613"/>
      <c r="PSI57" s="613"/>
      <c r="PSJ57" s="613"/>
      <c r="PSS57" s="613"/>
      <c r="PST57" s="613"/>
      <c r="PTC57" s="613"/>
      <c r="PTD57" s="613"/>
      <c r="PTM57" s="613"/>
      <c r="PTN57" s="613"/>
      <c r="PTW57" s="613"/>
      <c r="PTX57" s="613"/>
      <c r="PUG57" s="613"/>
      <c r="PUH57" s="613"/>
      <c r="PUQ57" s="613"/>
      <c r="PUR57" s="613"/>
      <c r="PVA57" s="613"/>
      <c r="PVB57" s="613"/>
      <c r="PVK57" s="613"/>
      <c r="PVL57" s="613"/>
      <c r="PVU57" s="613"/>
      <c r="PVV57" s="613"/>
      <c r="PWE57" s="613"/>
      <c r="PWF57" s="613"/>
      <c r="PWO57" s="613"/>
      <c r="PWP57" s="613"/>
      <c r="PWY57" s="613"/>
      <c r="PWZ57" s="613"/>
      <c r="PXI57" s="613"/>
      <c r="PXJ57" s="613"/>
      <c r="PXS57" s="613"/>
      <c r="PXT57" s="613"/>
      <c r="PYC57" s="613"/>
      <c r="PYD57" s="613"/>
      <c r="PYM57" s="613"/>
      <c r="PYN57" s="613"/>
      <c r="PYW57" s="613"/>
      <c r="PYX57" s="613"/>
      <c r="PZG57" s="613"/>
      <c r="PZH57" s="613"/>
      <c r="PZQ57" s="613"/>
      <c r="PZR57" s="613"/>
      <c r="QAA57" s="613"/>
      <c r="QAB57" s="613"/>
      <c r="QAK57" s="613"/>
      <c r="QAL57" s="613"/>
      <c r="QAU57" s="613"/>
      <c r="QAV57" s="613"/>
      <c r="QBE57" s="613"/>
      <c r="QBF57" s="613"/>
      <c r="QBO57" s="613"/>
      <c r="QBP57" s="613"/>
      <c r="QBY57" s="613"/>
      <c r="QBZ57" s="613"/>
      <c r="QCI57" s="613"/>
      <c r="QCJ57" s="613"/>
      <c r="QCS57" s="613"/>
      <c r="QCT57" s="613"/>
      <c r="QDC57" s="613"/>
      <c r="QDD57" s="613"/>
      <c r="QDM57" s="613"/>
      <c r="QDN57" s="613"/>
      <c r="QDW57" s="613"/>
      <c r="QDX57" s="613"/>
      <c r="QEG57" s="613"/>
      <c r="QEH57" s="613"/>
      <c r="QEQ57" s="613"/>
      <c r="QER57" s="613"/>
      <c r="QFA57" s="613"/>
      <c r="QFB57" s="613"/>
      <c r="QFK57" s="613"/>
      <c r="QFL57" s="613"/>
      <c r="QFU57" s="613"/>
      <c r="QFV57" s="613"/>
      <c r="QGE57" s="613"/>
      <c r="QGF57" s="613"/>
      <c r="QGO57" s="613"/>
      <c r="QGP57" s="613"/>
      <c r="QGY57" s="613"/>
      <c r="QGZ57" s="613"/>
      <c r="QHI57" s="613"/>
      <c r="QHJ57" s="613"/>
      <c r="QHS57" s="613"/>
      <c r="QHT57" s="613"/>
      <c r="QIC57" s="613"/>
      <c r="QID57" s="613"/>
      <c r="QIM57" s="613"/>
      <c r="QIN57" s="613"/>
      <c r="QIW57" s="613"/>
      <c r="QIX57" s="613"/>
      <c r="QJG57" s="613"/>
      <c r="QJH57" s="613"/>
      <c r="QJQ57" s="613"/>
      <c r="QJR57" s="613"/>
      <c r="QKA57" s="613"/>
      <c r="QKB57" s="613"/>
      <c r="QKK57" s="613"/>
      <c r="QKL57" s="613"/>
      <c r="QKU57" s="613"/>
      <c r="QKV57" s="613"/>
      <c r="QLE57" s="613"/>
      <c r="QLF57" s="613"/>
      <c r="QLO57" s="613"/>
      <c r="QLP57" s="613"/>
      <c r="QLY57" s="613"/>
      <c r="QLZ57" s="613"/>
      <c r="QMI57" s="613"/>
      <c r="QMJ57" s="613"/>
      <c r="QMS57" s="613"/>
      <c r="QMT57" s="613"/>
      <c r="QNC57" s="613"/>
      <c r="QND57" s="613"/>
      <c r="QNM57" s="613"/>
      <c r="QNN57" s="613"/>
      <c r="QNW57" s="613"/>
      <c r="QNX57" s="613"/>
      <c r="QOG57" s="613"/>
      <c r="QOH57" s="613"/>
      <c r="QOQ57" s="613"/>
      <c r="QOR57" s="613"/>
      <c r="QPA57" s="613"/>
      <c r="QPB57" s="613"/>
      <c r="QPK57" s="613"/>
      <c r="QPL57" s="613"/>
      <c r="QPU57" s="613"/>
      <c r="QPV57" s="613"/>
      <c r="QQE57" s="613"/>
      <c r="QQF57" s="613"/>
      <c r="QQO57" s="613"/>
      <c r="QQP57" s="613"/>
      <c r="QQY57" s="613"/>
      <c r="QQZ57" s="613"/>
      <c r="QRI57" s="613"/>
      <c r="QRJ57" s="613"/>
      <c r="QRS57" s="613"/>
      <c r="QRT57" s="613"/>
      <c r="QSC57" s="613"/>
      <c r="QSD57" s="613"/>
      <c r="QSM57" s="613"/>
      <c r="QSN57" s="613"/>
      <c r="QSW57" s="613"/>
      <c r="QSX57" s="613"/>
      <c r="QTG57" s="613"/>
      <c r="QTH57" s="613"/>
      <c r="QTQ57" s="613"/>
      <c r="QTR57" s="613"/>
      <c r="QUA57" s="613"/>
      <c r="QUB57" s="613"/>
      <c r="QUK57" s="613"/>
      <c r="QUL57" s="613"/>
      <c r="QUU57" s="613"/>
      <c r="QUV57" s="613"/>
      <c r="QVE57" s="613"/>
      <c r="QVF57" s="613"/>
      <c r="QVO57" s="613"/>
      <c r="QVP57" s="613"/>
      <c r="QVY57" s="613"/>
      <c r="QVZ57" s="613"/>
      <c r="QWI57" s="613"/>
      <c r="QWJ57" s="613"/>
      <c r="QWS57" s="613"/>
      <c r="QWT57" s="613"/>
      <c r="QXC57" s="613"/>
      <c r="QXD57" s="613"/>
      <c r="QXM57" s="613"/>
      <c r="QXN57" s="613"/>
      <c r="QXW57" s="613"/>
      <c r="QXX57" s="613"/>
      <c r="QYG57" s="613"/>
      <c r="QYH57" s="613"/>
      <c r="QYQ57" s="613"/>
      <c r="QYR57" s="613"/>
      <c r="QZA57" s="613"/>
      <c r="QZB57" s="613"/>
      <c r="QZK57" s="613"/>
      <c r="QZL57" s="613"/>
      <c r="QZU57" s="613"/>
      <c r="QZV57" s="613"/>
      <c r="RAE57" s="613"/>
      <c r="RAF57" s="613"/>
      <c r="RAO57" s="613"/>
      <c r="RAP57" s="613"/>
      <c r="RAY57" s="613"/>
      <c r="RAZ57" s="613"/>
      <c r="RBI57" s="613"/>
      <c r="RBJ57" s="613"/>
      <c r="RBS57" s="613"/>
      <c r="RBT57" s="613"/>
      <c r="RCC57" s="613"/>
      <c r="RCD57" s="613"/>
      <c r="RCM57" s="613"/>
      <c r="RCN57" s="613"/>
      <c r="RCW57" s="613"/>
      <c r="RCX57" s="613"/>
      <c r="RDG57" s="613"/>
      <c r="RDH57" s="613"/>
      <c r="RDQ57" s="613"/>
      <c r="RDR57" s="613"/>
      <c r="REA57" s="613"/>
      <c r="REB57" s="613"/>
      <c r="REK57" s="613"/>
      <c r="REL57" s="613"/>
      <c r="REU57" s="613"/>
      <c r="REV57" s="613"/>
      <c r="RFE57" s="613"/>
      <c r="RFF57" s="613"/>
      <c r="RFO57" s="613"/>
      <c r="RFP57" s="613"/>
      <c r="RFY57" s="613"/>
      <c r="RFZ57" s="613"/>
      <c r="RGI57" s="613"/>
      <c r="RGJ57" s="613"/>
      <c r="RGS57" s="613"/>
      <c r="RGT57" s="613"/>
      <c r="RHC57" s="613"/>
      <c r="RHD57" s="613"/>
      <c r="RHM57" s="613"/>
      <c r="RHN57" s="613"/>
      <c r="RHW57" s="613"/>
      <c r="RHX57" s="613"/>
      <c r="RIG57" s="613"/>
      <c r="RIH57" s="613"/>
      <c r="RIQ57" s="613"/>
      <c r="RIR57" s="613"/>
      <c r="RJA57" s="613"/>
      <c r="RJB57" s="613"/>
      <c r="RJK57" s="613"/>
      <c r="RJL57" s="613"/>
      <c r="RJU57" s="613"/>
      <c r="RJV57" s="613"/>
      <c r="RKE57" s="613"/>
      <c r="RKF57" s="613"/>
      <c r="RKO57" s="613"/>
      <c r="RKP57" s="613"/>
      <c r="RKY57" s="613"/>
      <c r="RKZ57" s="613"/>
      <c r="RLI57" s="613"/>
      <c r="RLJ57" s="613"/>
      <c r="RLS57" s="613"/>
      <c r="RLT57" s="613"/>
      <c r="RMC57" s="613"/>
      <c r="RMD57" s="613"/>
      <c r="RMM57" s="613"/>
      <c r="RMN57" s="613"/>
      <c r="RMW57" s="613"/>
      <c r="RMX57" s="613"/>
      <c r="RNG57" s="613"/>
      <c r="RNH57" s="613"/>
      <c r="RNQ57" s="613"/>
      <c r="RNR57" s="613"/>
      <c r="ROA57" s="613"/>
      <c r="ROB57" s="613"/>
      <c r="ROK57" s="613"/>
      <c r="ROL57" s="613"/>
      <c r="ROU57" s="613"/>
      <c r="ROV57" s="613"/>
      <c r="RPE57" s="613"/>
      <c r="RPF57" s="613"/>
      <c r="RPO57" s="613"/>
      <c r="RPP57" s="613"/>
      <c r="RPY57" s="613"/>
      <c r="RPZ57" s="613"/>
      <c r="RQI57" s="613"/>
      <c r="RQJ57" s="613"/>
      <c r="RQS57" s="613"/>
      <c r="RQT57" s="613"/>
      <c r="RRC57" s="613"/>
      <c r="RRD57" s="613"/>
      <c r="RRM57" s="613"/>
      <c r="RRN57" s="613"/>
      <c r="RRW57" s="613"/>
      <c r="RRX57" s="613"/>
      <c r="RSG57" s="613"/>
      <c r="RSH57" s="613"/>
      <c r="RSQ57" s="613"/>
      <c r="RSR57" s="613"/>
      <c r="RTA57" s="613"/>
      <c r="RTB57" s="613"/>
      <c r="RTK57" s="613"/>
      <c r="RTL57" s="613"/>
      <c r="RTU57" s="613"/>
      <c r="RTV57" s="613"/>
      <c r="RUE57" s="613"/>
      <c r="RUF57" s="613"/>
      <c r="RUO57" s="613"/>
      <c r="RUP57" s="613"/>
      <c r="RUY57" s="613"/>
      <c r="RUZ57" s="613"/>
      <c r="RVI57" s="613"/>
      <c r="RVJ57" s="613"/>
      <c r="RVS57" s="613"/>
      <c r="RVT57" s="613"/>
      <c r="RWC57" s="613"/>
      <c r="RWD57" s="613"/>
      <c r="RWM57" s="613"/>
      <c r="RWN57" s="613"/>
      <c r="RWW57" s="613"/>
      <c r="RWX57" s="613"/>
      <c r="RXG57" s="613"/>
      <c r="RXH57" s="613"/>
      <c r="RXQ57" s="613"/>
      <c r="RXR57" s="613"/>
      <c r="RYA57" s="613"/>
      <c r="RYB57" s="613"/>
      <c r="RYK57" s="613"/>
      <c r="RYL57" s="613"/>
      <c r="RYU57" s="613"/>
      <c r="RYV57" s="613"/>
      <c r="RZE57" s="613"/>
      <c r="RZF57" s="613"/>
      <c r="RZO57" s="613"/>
      <c r="RZP57" s="613"/>
      <c r="RZY57" s="613"/>
      <c r="RZZ57" s="613"/>
      <c r="SAI57" s="613"/>
      <c r="SAJ57" s="613"/>
      <c r="SAS57" s="613"/>
      <c r="SAT57" s="613"/>
      <c r="SBC57" s="613"/>
      <c r="SBD57" s="613"/>
      <c r="SBM57" s="613"/>
      <c r="SBN57" s="613"/>
      <c r="SBW57" s="613"/>
      <c r="SBX57" s="613"/>
      <c r="SCG57" s="613"/>
      <c r="SCH57" s="613"/>
      <c r="SCQ57" s="613"/>
      <c r="SCR57" s="613"/>
      <c r="SDA57" s="613"/>
      <c r="SDB57" s="613"/>
      <c r="SDK57" s="613"/>
      <c r="SDL57" s="613"/>
      <c r="SDU57" s="613"/>
      <c r="SDV57" s="613"/>
      <c r="SEE57" s="613"/>
      <c r="SEF57" s="613"/>
      <c r="SEO57" s="613"/>
      <c r="SEP57" s="613"/>
      <c r="SEY57" s="613"/>
      <c r="SEZ57" s="613"/>
      <c r="SFI57" s="613"/>
      <c r="SFJ57" s="613"/>
      <c r="SFS57" s="613"/>
      <c r="SFT57" s="613"/>
      <c r="SGC57" s="613"/>
      <c r="SGD57" s="613"/>
      <c r="SGM57" s="613"/>
      <c r="SGN57" s="613"/>
      <c r="SGW57" s="613"/>
      <c r="SGX57" s="613"/>
      <c r="SHG57" s="613"/>
      <c r="SHH57" s="613"/>
      <c r="SHQ57" s="613"/>
      <c r="SHR57" s="613"/>
      <c r="SIA57" s="613"/>
      <c r="SIB57" s="613"/>
      <c r="SIK57" s="613"/>
      <c r="SIL57" s="613"/>
      <c r="SIU57" s="613"/>
      <c r="SIV57" s="613"/>
      <c r="SJE57" s="613"/>
      <c r="SJF57" s="613"/>
      <c r="SJO57" s="613"/>
      <c r="SJP57" s="613"/>
      <c r="SJY57" s="613"/>
      <c r="SJZ57" s="613"/>
      <c r="SKI57" s="613"/>
      <c r="SKJ57" s="613"/>
      <c r="SKS57" s="613"/>
      <c r="SKT57" s="613"/>
      <c r="SLC57" s="613"/>
      <c r="SLD57" s="613"/>
      <c r="SLM57" s="613"/>
      <c r="SLN57" s="613"/>
      <c r="SLW57" s="613"/>
      <c r="SLX57" s="613"/>
      <c r="SMG57" s="613"/>
      <c r="SMH57" s="613"/>
      <c r="SMQ57" s="613"/>
      <c r="SMR57" s="613"/>
      <c r="SNA57" s="613"/>
      <c r="SNB57" s="613"/>
      <c r="SNK57" s="613"/>
      <c r="SNL57" s="613"/>
      <c r="SNU57" s="613"/>
      <c r="SNV57" s="613"/>
      <c r="SOE57" s="613"/>
      <c r="SOF57" s="613"/>
      <c r="SOO57" s="613"/>
      <c r="SOP57" s="613"/>
      <c r="SOY57" s="613"/>
      <c r="SOZ57" s="613"/>
      <c r="SPI57" s="613"/>
      <c r="SPJ57" s="613"/>
      <c r="SPS57" s="613"/>
      <c r="SPT57" s="613"/>
      <c r="SQC57" s="613"/>
      <c r="SQD57" s="613"/>
      <c r="SQM57" s="613"/>
      <c r="SQN57" s="613"/>
      <c r="SQW57" s="613"/>
      <c r="SQX57" s="613"/>
      <c r="SRG57" s="613"/>
      <c r="SRH57" s="613"/>
      <c r="SRQ57" s="613"/>
      <c r="SRR57" s="613"/>
      <c r="SSA57" s="613"/>
      <c r="SSB57" s="613"/>
      <c r="SSK57" s="613"/>
      <c r="SSL57" s="613"/>
      <c r="SSU57" s="613"/>
      <c r="SSV57" s="613"/>
      <c r="STE57" s="613"/>
      <c r="STF57" s="613"/>
      <c r="STO57" s="613"/>
      <c r="STP57" s="613"/>
      <c r="STY57" s="613"/>
      <c r="STZ57" s="613"/>
      <c r="SUI57" s="613"/>
      <c r="SUJ57" s="613"/>
      <c r="SUS57" s="613"/>
      <c r="SUT57" s="613"/>
      <c r="SVC57" s="613"/>
      <c r="SVD57" s="613"/>
      <c r="SVM57" s="613"/>
      <c r="SVN57" s="613"/>
      <c r="SVW57" s="613"/>
      <c r="SVX57" s="613"/>
      <c r="SWG57" s="613"/>
      <c r="SWH57" s="613"/>
      <c r="SWQ57" s="613"/>
      <c r="SWR57" s="613"/>
      <c r="SXA57" s="613"/>
      <c r="SXB57" s="613"/>
      <c r="SXK57" s="613"/>
      <c r="SXL57" s="613"/>
      <c r="SXU57" s="613"/>
      <c r="SXV57" s="613"/>
      <c r="SYE57" s="613"/>
      <c r="SYF57" s="613"/>
      <c r="SYO57" s="613"/>
      <c r="SYP57" s="613"/>
      <c r="SYY57" s="613"/>
      <c r="SYZ57" s="613"/>
      <c r="SZI57" s="613"/>
      <c r="SZJ57" s="613"/>
      <c r="SZS57" s="613"/>
      <c r="SZT57" s="613"/>
      <c r="TAC57" s="613"/>
      <c r="TAD57" s="613"/>
      <c r="TAM57" s="613"/>
      <c r="TAN57" s="613"/>
      <c r="TAW57" s="613"/>
      <c r="TAX57" s="613"/>
      <c r="TBG57" s="613"/>
      <c r="TBH57" s="613"/>
      <c r="TBQ57" s="613"/>
      <c r="TBR57" s="613"/>
      <c r="TCA57" s="613"/>
      <c r="TCB57" s="613"/>
      <c r="TCK57" s="613"/>
      <c r="TCL57" s="613"/>
      <c r="TCU57" s="613"/>
      <c r="TCV57" s="613"/>
      <c r="TDE57" s="613"/>
      <c r="TDF57" s="613"/>
      <c r="TDO57" s="613"/>
      <c r="TDP57" s="613"/>
      <c r="TDY57" s="613"/>
      <c r="TDZ57" s="613"/>
      <c r="TEI57" s="613"/>
      <c r="TEJ57" s="613"/>
      <c r="TES57" s="613"/>
      <c r="TET57" s="613"/>
      <c r="TFC57" s="613"/>
      <c r="TFD57" s="613"/>
      <c r="TFM57" s="613"/>
      <c r="TFN57" s="613"/>
      <c r="TFW57" s="613"/>
      <c r="TFX57" s="613"/>
      <c r="TGG57" s="613"/>
      <c r="TGH57" s="613"/>
      <c r="TGQ57" s="613"/>
      <c r="TGR57" s="613"/>
      <c r="THA57" s="613"/>
      <c r="THB57" s="613"/>
      <c r="THK57" s="613"/>
      <c r="THL57" s="613"/>
      <c r="THU57" s="613"/>
      <c r="THV57" s="613"/>
      <c r="TIE57" s="613"/>
      <c r="TIF57" s="613"/>
      <c r="TIO57" s="613"/>
      <c r="TIP57" s="613"/>
      <c r="TIY57" s="613"/>
      <c r="TIZ57" s="613"/>
      <c r="TJI57" s="613"/>
      <c r="TJJ57" s="613"/>
      <c r="TJS57" s="613"/>
      <c r="TJT57" s="613"/>
      <c r="TKC57" s="613"/>
      <c r="TKD57" s="613"/>
      <c r="TKM57" s="613"/>
      <c r="TKN57" s="613"/>
      <c r="TKW57" s="613"/>
      <c r="TKX57" s="613"/>
      <c r="TLG57" s="613"/>
      <c r="TLH57" s="613"/>
      <c r="TLQ57" s="613"/>
      <c r="TLR57" s="613"/>
      <c r="TMA57" s="613"/>
      <c r="TMB57" s="613"/>
      <c r="TMK57" s="613"/>
      <c r="TML57" s="613"/>
      <c r="TMU57" s="613"/>
      <c r="TMV57" s="613"/>
      <c r="TNE57" s="613"/>
      <c r="TNF57" s="613"/>
      <c r="TNO57" s="613"/>
      <c r="TNP57" s="613"/>
      <c r="TNY57" s="613"/>
      <c r="TNZ57" s="613"/>
      <c r="TOI57" s="613"/>
      <c r="TOJ57" s="613"/>
      <c r="TOS57" s="613"/>
      <c r="TOT57" s="613"/>
      <c r="TPC57" s="613"/>
      <c r="TPD57" s="613"/>
      <c r="TPM57" s="613"/>
      <c r="TPN57" s="613"/>
      <c r="TPW57" s="613"/>
      <c r="TPX57" s="613"/>
      <c r="TQG57" s="613"/>
      <c r="TQH57" s="613"/>
      <c r="TQQ57" s="613"/>
      <c r="TQR57" s="613"/>
      <c r="TRA57" s="613"/>
      <c r="TRB57" s="613"/>
      <c r="TRK57" s="613"/>
      <c r="TRL57" s="613"/>
      <c r="TRU57" s="613"/>
      <c r="TRV57" s="613"/>
      <c r="TSE57" s="613"/>
      <c r="TSF57" s="613"/>
      <c r="TSO57" s="613"/>
      <c r="TSP57" s="613"/>
      <c r="TSY57" s="613"/>
      <c r="TSZ57" s="613"/>
      <c r="TTI57" s="613"/>
      <c r="TTJ57" s="613"/>
      <c r="TTS57" s="613"/>
      <c r="TTT57" s="613"/>
      <c r="TUC57" s="613"/>
      <c r="TUD57" s="613"/>
      <c r="TUM57" s="613"/>
      <c r="TUN57" s="613"/>
      <c r="TUW57" s="613"/>
      <c r="TUX57" s="613"/>
      <c r="TVG57" s="613"/>
      <c r="TVH57" s="613"/>
      <c r="TVQ57" s="613"/>
      <c r="TVR57" s="613"/>
      <c r="TWA57" s="613"/>
      <c r="TWB57" s="613"/>
      <c r="TWK57" s="613"/>
      <c r="TWL57" s="613"/>
      <c r="TWU57" s="613"/>
      <c r="TWV57" s="613"/>
      <c r="TXE57" s="613"/>
      <c r="TXF57" s="613"/>
      <c r="TXO57" s="613"/>
      <c r="TXP57" s="613"/>
      <c r="TXY57" s="613"/>
      <c r="TXZ57" s="613"/>
      <c r="TYI57" s="613"/>
      <c r="TYJ57" s="613"/>
      <c r="TYS57" s="613"/>
      <c r="TYT57" s="613"/>
      <c r="TZC57" s="613"/>
      <c r="TZD57" s="613"/>
      <c r="TZM57" s="613"/>
      <c r="TZN57" s="613"/>
      <c r="TZW57" s="613"/>
      <c r="TZX57" s="613"/>
      <c r="UAG57" s="613"/>
      <c r="UAH57" s="613"/>
      <c r="UAQ57" s="613"/>
      <c r="UAR57" s="613"/>
      <c r="UBA57" s="613"/>
      <c r="UBB57" s="613"/>
      <c r="UBK57" s="613"/>
      <c r="UBL57" s="613"/>
      <c r="UBU57" s="613"/>
      <c r="UBV57" s="613"/>
      <c r="UCE57" s="613"/>
      <c r="UCF57" s="613"/>
      <c r="UCO57" s="613"/>
      <c r="UCP57" s="613"/>
      <c r="UCY57" s="613"/>
      <c r="UCZ57" s="613"/>
      <c r="UDI57" s="613"/>
      <c r="UDJ57" s="613"/>
      <c r="UDS57" s="613"/>
      <c r="UDT57" s="613"/>
      <c r="UEC57" s="613"/>
      <c r="UED57" s="613"/>
      <c r="UEM57" s="613"/>
      <c r="UEN57" s="613"/>
      <c r="UEW57" s="613"/>
      <c r="UEX57" s="613"/>
      <c r="UFG57" s="613"/>
      <c r="UFH57" s="613"/>
      <c r="UFQ57" s="613"/>
      <c r="UFR57" s="613"/>
      <c r="UGA57" s="613"/>
      <c r="UGB57" s="613"/>
      <c r="UGK57" s="613"/>
      <c r="UGL57" s="613"/>
      <c r="UGU57" s="613"/>
      <c r="UGV57" s="613"/>
      <c r="UHE57" s="613"/>
      <c r="UHF57" s="613"/>
      <c r="UHO57" s="613"/>
      <c r="UHP57" s="613"/>
      <c r="UHY57" s="613"/>
      <c r="UHZ57" s="613"/>
      <c r="UII57" s="613"/>
      <c r="UIJ57" s="613"/>
      <c r="UIS57" s="613"/>
      <c r="UIT57" s="613"/>
      <c r="UJC57" s="613"/>
      <c r="UJD57" s="613"/>
      <c r="UJM57" s="613"/>
      <c r="UJN57" s="613"/>
      <c r="UJW57" s="613"/>
      <c r="UJX57" s="613"/>
      <c r="UKG57" s="613"/>
      <c r="UKH57" s="613"/>
      <c r="UKQ57" s="613"/>
      <c r="UKR57" s="613"/>
      <c r="ULA57" s="613"/>
      <c r="ULB57" s="613"/>
      <c r="ULK57" s="613"/>
      <c r="ULL57" s="613"/>
      <c r="ULU57" s="613"/>
      <c r="ULV57" s="613"/>
      <c r="UME57" s="613"/>
      <c r="UMF57" s="613"/>
      <c r="UMO57" s="613"/>
      <c r="UMP57" s="613"/>
      <c r="UMY57" s="613"/>
      <c r="UMZ57" s="613"/>
      <c r="UNI57" s="613"/>
      <c r="UNJ57" s="613"/>
      <c r="UNS57" s="613"/>
      <c r="UNT57" s="613"/>
      <c r="UOC57" s="613"/>
      <c r="UOD57" s="613"/>
      <c r="UOM57" s="613"/>
      <c r="UON57" s="613"/>
      <c r="UOW57" s="613"/>
      <c r="UOX57" s="613"/>
      <c r="UPG57" s="613"/>
      <c r="UPH57" s="613"/>
      <c r="UPQ57" s="613"/>
      <c r="UPR57" s="613"/>
      <c r="UQA57" s="613"/>
      <c r="UQB57" s="613"/>
      <c r="UQK57" s="613"/>
      <c r="UQL57" s="613"/>
      <c r="UQU57" s="613"/>
      <c r="UQV57" s="613"/>
      <c r="URE57" s="613"/>
      <c r="URF57" s="613"/>
      <c r="URO57" s="613"/>
      <c r="URP57" s="613"/>
      <c r="URY57" s="613"/>
      <c r="URZ57" s="613"/>
      <c r="USI57" s="613"/>
      <c r="USJ57" s="613"/>
      <c r="USS57" s="613"/>
      <c r="UST57" s="613"/>
      <c r="UTC57" s="613"/>
      <c r="UTD57" s="613"/>
      <c r="UTM57" s="613"/>
      <c r="UTN57" s="613"/>
      <c r="UTW57" s="613"/>
      <c r="UTX57" s="613"/>
      <c r="UUG57" s="613"/>
      <c r="UUH57" s="613"/>
      <c r="UUQ57" s="613"/>
      <c r="UUR57" s="613"/>
      <c r="UVA57" s="613"/>
      <c r="UVB57" s="613"/>
      <c r="UVK57" s="613"/>
      <c r="UVL57" s="613"/>
      <c r="UVU57" s="613"/>
      <c r="UVV57" s="613"/>
      <c r="UWE57" s="613"/>
      <c r="UWF57" s="613"/>
      <c r="UWO57" s="613"/>
      <c r="UWP57" s="613"/>
      <c r="UWY57" s="613"/>
      <c r="UWZ57" s="613"/>
      <c r="UXI57" s="613"/>
      <c r="UXJ57" s="613"/>
      <c r="UXS57" s="613"/>
      <c r="UXT57" s="613"/>
      <c r="UYC57" s="613"/>
      <c r="UYD57" s="613"/>
      <c r="UYM57" s="613"/>
      <c r="UYN57" s="613"/>
      <c r="UYW57" s="613"/>
      <c r="UYX57" s="613"/>
      <c r="UZG57" s="613"/>
      <c r="UZH57" s="613"/>
      <c r="UZQ57" s="613"/>
      <c r="UZR57" s="613"/>
      <c r="VAA57" s="613"/>
      <c r="VAB57" s="613"/>
      <c r="VAK57" s="613"/>
      <c r="VAL57" s="613"/>
      <c r="VAU57" s="613"/>
      <c r="VAV57" s="613"/>
      <c r="VBE57" s="613"/>
      <c r="VBF57" s="613"/>
      <c r="VBO57" s="613"/>
      <c r="VBP57" s="613"/>
      <c r="VBY57" s="613"/>
      <c r="VBZ57" s="613"/>
      <c r="VCI57" s="613"/>
      <c r="VCJ57" s="613"/>
      <c r="VCS57" s="613"/>
      <c r="VCT57" s="613"/>
      <c r="VDC57" s="613"/>
      <c r="VDD57" s="613"/>
      <c r="VDM57" s="613"/>
      <c r="VDN57" s="613"/>
      <c r="VDW57" s="613"/>
      <c r="VDX57" s="613"/>
      <c r="VEG57" s="613"/>
      <c r="VEH57" s="613"/>
      <c r="VEQ57" s="613"/>
      <c r="VER57" s="613"/>
      <c r="VFA57" s="613"/>
      <c r="VFB57" s="613"/>
      <c r="VFK57" s="613"/>
      <c r="VFL57" s="613"/>
      <c r="VFU57" s="613"/>
      <c r="VFV57" s="613"/>
      <c r="VGE57" s="613"/>
      <c r="VGF57" s="613"/>
      <c r="VGO57" s="613"/>
      <c r="VGP57" s="613"/>
      <c r="VGY57" s="613"/>
      <c r="VGZ57" s="613"/>
      <c r="VHI57" s="613"/>
      <c r="VHJ57" s="613"/>
      <c r="VHS57" s="613"/>
      <c r="VHT57" s="613"/>
      <c r="VIC57" s="613"/>
      <c r="VID57" s="613"/>
      <c r="VIM57" s="613"/>
      <c r="VIN57" s="613"/>
      <c r="VIW57" s="613"/>
      <c r="VIX57" s="613"/>
      <c r="VJG57" s="613"/>
      <c r="VJH57" s="613"/>
      <c r="VJQ57" s="613"/>
      <c r="VJR57" s="613"/>
      <c r="VKA57" s="613"/>
      <c r="VKB57" s="613"/>
      <c r="VKK57" s="613"/>
      <c r="VKL57" s="613"/>
      <c r="VKU57" s="613"/>
      <c r="VKV57" s="613"/>
      <c r="VLE57" s="613"/>
      <c r="VLF57" s="613"/>
      <c r="VLO57" s="613"/>
      <c r="VLP57" s="613"/>
      <c r="VLY57" s="613"/>
      <c r="VLZ57" s="613"/>
      <c r="VMI57" s="613"/>
      <c r="VMJ57" s="613"/>
      <c r="VMS57" s="613"/>
      <c r="VMT57" s="613"/>
      <c r="VNC57" s="613"/>
      <c r="VND57" s="613"/>
      <c r="VNM57" s="613"/>
      <c r="VNN57" s="613"/>
      <c r="VNW57" s="613"/>
      <c r="VNX57" s="613"/>
      <c r="VOG57" s="613"/>
      <c r="VOH57" s="613"/>
      <c r="VOQ57" s="613"/>
      <c r="VOR57" s="613"/>
      <c r="VPA57" s="613"/>
      <c r="VPB57" s="613"/>
      <c r="VPK57" s="613"/>
      <c r="VPL57" s="613"/>
      <c r="VPU57" s="613"/>
      <c r="VPV57" s="613"/>
      <c r="VQE57" s="613"/>
      <c r="VQF57" s="613"/>
      <c r="VQO57" s="613"/>
      <c r="VQP57" s="613"/>
      <c r="VQY57" s="613"/>
      <c r="VQZ57" s="613"/>
      <c r="VRI57" s="613"/>
      <c r="VRJ57" s="613"/>
      <c r="VRS57" s="613"/>
      <c r="VRT57" s="613"/>
      <c r="VSC57" s="613"/>
      <c r="VSD57" s="613"/>
      <c r="VSM57" s="613"/>
      <c r="VSN57" s="613"/>
      <c r="VSW57" s="613"/>
      <c r="VSX57" s="613"/>
      <c r="VTG57" s="613"/>
      <c r="VTH57" s="613"/>
      <c r="VTQ57" s="613"/>
      <c r="VTR57" s="613"/>
      <c r="VUA57" s="613"/>
      <c r="VUB57" s="613"/>
      <c r="VUK57" s="613"/>
      <c r="VUL57" s="613"/>
      <c r="VUU57" s="613"/>
      <c r="VUV57" s="613"/>
      <c r="VVE57" s="613"/>
      <c r="VVF57" s="613"/>
      <c r="VVO57" s="613"/>
      <c r="VVP57" s="613"/>
      <c r="VVY57" s="613"/>
      <c r="VVZ57" s="613"/>
      <c r="VWI57" s="613"/>
      <c r="VWJ57" s="613"/>
      <c r="VWS57" s="613"/>
      <c r="VWT57" s="613"/>
      <c r="VXC57" s="613"/>
      <c r="VXD57" s="613"/>
      <c r="VXM57" s="613"/>
      <c r="VXN57" s="613"/>
      <c r="VXW57" s="613"/>
      <c r="VXX57" s="613"/>
      <c r="VYG57" s="613"/>
      <c r="VYH57" s="613"/>
      <c r="VYQ57" s="613"/>
      <c r="VYR57" s="613"/>
      <c r="VZA57" s="613"/>
      <c r="VZB57" s="613"/>
      <c r="VZK57" s="613"/>
      <c r="VZL57" s="613"/>
      <c r="VZU57" s="613"/>
      <c r="VZV57" s="613"/>
      <c r="WAE57" s="613"/>
      <c r="WAF57" s="613"/>
      <c r="WAO57" s="613"/>
      <c r="WAP57" s="613"/>
      <c r="WAY57" s="613"/>
      <c r="WAZ57" s="613"/>
      <c r="WBI57" s="613"/>
      <c r="WBJ57" s="613"/>
      <c r="WBS57" s="613"/>
      <c r="WBT57" s="613"/>
      <c r="WCC57" s="613"/>
      <c r="WCD57" s="613"/>
      <c r="WCM57" s="613"/>
      <c r="WCN57" s="613"/>
      <c r="WCW57" s="613"/>
      <c r="WCX57" s="613"/>
      <c r="WDG57" s="613"/>
      <c r="WDH57" s="613"/>
      <c r="WDQ57" s="613"/>
      <c r="WDR57" s="613"/>
      <c r="WEA57" s="613"/>
      <c r="WEB57" s="613"/>
      <c r="WEK57" s="613"/>
      <c r="WEL57" s="613"/>
      <c r="WEU57" s="613"/>
      <c r="WEV57" s="613"/>
      <c r="WFE57" s="613"/>
      <c r="WFF57" s="613"/>
      <c r="WFO57" s="613"/>
      <c r="WFP57" s="613"/>
      <c r="WFY57" s="613"/>
      <c r="WFZ57" s="613"/>
      <c r="WGI57" s="613"/>
      <c r="WGJ57" s="613"/>
      <c r="WGS57" s="613"/>
      <c r="WGT57" s="613"/>
      <c r="WHC57" s="613"/>
      <c r="WHD57" s="613"/>
      <c r="WHM57" s="613"/>
      <c r="WHN57" s="613"/>
      <c r="WHW57" s="613"/>
      <c r="WHX57" s="613"/>
      <c r="WIG57" s="613"/>
      <c r="WIH57" s="613"/>
      <c r="WIQ57" s="613"/>
      <c r="WIR57" s="613"/>
      <c r="WJA57" s="613"/>
      <c r="WJB57" s="613"/>
      <c r="WJK57" s="613"/>
      <c r="WJL57" s="613"/>
      <c r="WJU57" s="613"/>
      <c r="WJV57" s="613"/>
      <c r="WKE57" s="613"/>
      <c r="WKF57" s="613"/>
      <c r="WKO57" s="613"/>
      <c r="WKP57" s="613"/>
      <c r="WKY57" s="613"/>
      <c r="WKZ57" s="613"/>
      <c r="WLI57" s="613"/>
      <c r="WLJ57" s="613"/>
      <c r="WLS57" s="613"/>
      <c r="WLT57" s="613"/>
      <c r="WMC57" s="613"/>
      <c r="WMD57" s="613"/>
      <c r="WMM57" s="613"/>
      <c r="WMN57" s="613"/>
      <c r="WMW57" s="613"/>
      <c r="WMX57" s="613"/>
      <c r="WNG57" s="613"/>
      <c r="WNH57" s="613"/>
      <c r="WNQ57" s="613"/>
      <c r="WNR57" s="613"/>
      <c r="WOA57" s="613"/>
      <c r="WOB57" s="613"/>
      <c r="WOK57" s="613"/>
      <c r="WOL57" s="613"/>
      <c r="WOU57" s="613"/>
      <c r="WOV57" s="613"/>
      <c r="WPE57" s="613"/>
      <c r="WPF57" s="613"/>
      <c r="WPO57" s="613"/>
      <c r="WPP57" s="613"/>
      <c r="WPY57" s="613"/>
      <c r="WPZ57" s="613"/>
      <c r="WQI57" s="613"/>
      <c r="WQJ57" s="613"/>
      <c r="WQS57" s="613"/>
      <c r="WQT57" s="613"/>
      <c r="WRC57" s="613"/>
      <c r="WRD57" s="613"/>
      <c r="WRM57" s="613"/>
      <c r="WRN57" s="613"/>
      <c r="WRW57" s="613"/>
      <c r="WRX57" s="613"/>
      <c r="WSG57" s="613"/>
      <c r="WSH57" s="613"/>
      <c r="WSQ57" s="613"/>
      <c r="WSR57" s="613"/>
      <c r="WTA57" s="613"/>
      <c r="WTB57" s="613"/>
      <c r="WTK57" s="613"/>
      <c r="WTL57" s="613"/>
      <c r="WTU57" s="613"/>
      <c r="WTV57" s="613"/>
      <c r="WUE57" s="613"/>
      <c r="WUF57" s="613"/>
      <c r="WUO57" s="613"/>
      <c r="WUP57" s="613"/>
      <c r="WUY57" s="613"/>
      <c r="WUZ57" s="613"/>
      <c r="WVI57" s="613"/>
      <c r="WVJ57" s="613"/>
      <c r="WVS57" s="613"/>
      <c r="WVT57" s="613"/>
      <c r="WWC57" s="613"/>
      <c r="WWD57" s="613"/>
      <c r="WWM57" s="613"/>
      <c r="WWN57" s="613"/>
      <c r="WWW57" s="613"/>
      <c r="WWX57" s="613"/>
      <c r="WXG57" s="613"/>
      <c r="WXH57" s="613"/>
      <c r="WXQ57" s="613"/>
      <c r="WXR57" s="613"/>
      <c r="WYA57" s="613"/>
      <c r="WYB57" s="613"/>
      <c r="WYK57" s="613"/>
      <c r="WYL57" s="613"/>
      <c r="WYU57" s="613"/>
      <c r="WYV57" s="613"/>
      <c r="WZE57" s="613"/>
      <c r="WZF57" s="613"/>
      <c r="WZO57" s="613"/>
      <c r="WZP57" s="613"/>
      <c r="WZY57" s="613"/>
      <c r="WZZ57" s="613"/>
      <c r="XAI57" s="613"/>
      <c r="XAJ57" s="613"/>
      <c r="XAS57" s="613"/>
      <c r="XAT57" s="613"/>
      <c r="XBC57" s="613"/>
      <c r="XBD57" s="613"/>
      <c r="XBM57" s="613"/>
      <c r="XBN57" s="613"/>
      <c r="XBW57" s="613"/>
      <c r="XBX57" s="613"/>
      <c r="XCG57" s="613"/>
      <c r="XCH57" s="613"/>
      <c r="XCQ57" s="613"/>
      <c r="XCR57" s="613"/>
      <c r="XDA57" s="613"/>
      <c r="XDB57" s="613"/>
      <c r="XDK57" s="613"/>
      <c r="XDL57" s="613"/>
      <c r="XDU57" s="613"/>
      <c r="XDV57" s="613"/>
      <c r="XEE57" s="613"/>
      <c r="XEF57" s="613"/>
      <c r="XEO57" s="613"/>
      <c r="XEP57" s="613"/>
      <c r="XEY57" s="613"/>
      <c r="XEZ57" s="613"/>
    </row>
    <row r="58" spans="1:1020 1029:2040 2049:3070 3079:4090 4099:5120 5129:6140 6149:7160 7169:8190 8199:9210 9219:10240 10249:11260 11269:12280 12289:13310 13319:14330 14339:15360 15369:16380" ht="60" customHeight="1" thickBot="1" x14ac:dyDescent="0.25">
      <c r="A58" s="1447" t="s">
        <v>4</v>
      </c>
      <c r="B58" s="1449" t="s">
        <v>312</v>
      </c>
      <c r="C58" s="1451" t="s">
        <v>267</v>
      </c>
      <c r="D58" s="1452"/>
      <c r="E58" s="1453" t="s">
        <v>383</v>
      </c>
      <c r="F58" s="1473" t="s">
        <v>279</v>
      </c>
      <c r="G58" s="1469" t="s">
        <v>335</v>
      </c>
      <c r="H58" s="1470"/>
      <c r="I58" s="1471"/>
      <c r="J58" s="773" t="s">
        <v>59</v>
      </c>
    </row>
    <row r="59" spans="1:1020 1029:2040 2049:3070 3079:4090 4099:5120 5129:6140 6149:7160 7169:8190 8199:9210 9219:10240 10249:11260 11269:12280 12289:13310 13319:14330 14339:15360 15369:16380" ht="60" customHeight="1" thickBot="1" x14ac:dyDescent="0.25">
      <c r="A59" s="1448"/>
      <c r="B59" s="1450"/>
      <c r="C59" s="773" t="s">
        <v>270</v>
      </c>
      <c r="D59" s="773" t="s">
        <v>278</v>
      </c>
      <c r="E59" s="1454"/>
      <c r="F59" s="1474"/>
      <c r="G59" s="616" t="s">
        <v>359</v>
      </c>
      <c r="H59" s="616" t="s">
        <v>309</v>
      </c>
      <c r="I59" s="616" t="s">
        <v>9</v>
      </c>
      <c r="J59" s="773" t="s">
        <v>60</v>
      </c>
    </row>
    <row r="60" spans="1:1020 1029:2040 2049:3070 3079:4090 4099:5120 5129:6140 6149:7160 7169:8190 8199:9210 9219:10240 10249:11260 11269:12280 12289:13310 13319:14330 14339:15360 15369:16380" ht="27.95" customHeight="1" x14ac:dyDescent="0.2">
      <c r="A60" s="1057">
        <v>1</v>
      </c>
      <c r="B60" s="822" t="e">
        <f>'10 kg &amp; (C)'!$I$8</f>
        <v>#N/A</v>
      </c>
      <c r="C60" s="1058" t="str">
        <f>'DATOS &amp;'!B53</f>
        <v>10 kg</v>
      </c>
      <c r="D60" s="846" t="e">
        <f>'10 kg &amp; (C)'!$F$75</f>
        <v>#N/A</v>
      </c>
      <c r="E60" s="1061">
        <f>'DATOS &amp;'!W149</f>
        <v>0.17</v>
      </c>
      <c r="F60" s="1061">
        <f>'DATOS &amp;'!X149</f>
        <v>0.5</v>
      </c>
      <c r="G60" s="824" t="e">
        <f>'10 kg &amp; (C)'!$C$50</f>
        <v>#DIV/0!</v>
      </c>
      <c r="H60" s="824" t="e">
        <f>'10 kg &amp; (C)'!$D$50</f>
        <v>#DIV/0!</v>
      </c>
      <c r="I60" s="824" t="e">
        <f>'10 kg &amp; (C)'!$E$50</f>
        <v>#DIV/0!</v>
      </c>
      <c r="J60" s="825" t="e">
        <f>IF(ABS(D60)+E60&gt;=((F60)),"NO","SI")</f>
        <v>#N/A</v>
      </c>
    </row>
    <row r="61" spans="1:1020 1029:2040 2049:3070 3079:4090 4099:5120 5129:6140 6149:7160 7169:8190 8199:9210 9219:10240 10249:11260 11269:12280 12289:13310 13319:14330 14339:15360 15369:16380" ht="20.100000000000001" customHeight="1" x14ac:dyDescent="0.2">
      <c r="A61" s="632"/>
      <c r="B61" s="632"/>
      <c r="C61" s="632"/>
      <c r="D61" s="632"/>
      <c r="E61" s="632"/>
      <c r="F61" s="632"/>
      <c r="G61" s="633"/>
      <c r="H61" s="633"/>
      <c r="I61" s="633"/>
      <c r="J61" s="634"/>
    </row>
    <row r="62" spans="1:1020 1029:2040 2049:3070 3079:4090 4099:5120 5129:6140 6149:7160 7169:8190 8199:9210 9219:10240 10249:11260 11269:12280 12289:13310 13319:14330 14339:15360 15369:16380" ht="20.100000000000001" customHeight="1" x14ac:dyDescent="0.2">
      <c r="A62" s="1472" t="s">
        <v>471</v>
      </c>
      <c r="B62" s="1472"/>
      <c r="C62" s="1472"/>
      <c r="D62" s="1472"/>
      <c r="E62" s="1472"/>
      <c r="F62" s="1472"/>
      <c r="G62" s="1472"/>
      <c r="H62" s="1472"/>
      <c r="I62" s="1472"/>
      <c r="J62" s="1472"/>
    </row>
    <row r="63" spans="1:1020 1029:2040 2049:3070 3079:4090 4099:5120 5129:6140 6149:7160 7169:8190 8199:9210 9219:10240 10249:11260 11269:12280 12289:13310 13319:14330 14339:15360 15369:16380" ht="20.100000000000001" customHeight="1" x14ac:dyDescent="0.2">
      <c r="A63" s="1472"/>
      <c r="B63" s="1472"/>
      <c r="C63" s="1472"/>
      <c r="D63" s="1472"/>
      <c r="E63" s="1472"/>
      <c r="F63" s="1472"/>
      <c r="G63" s="1472"/>
      <c r="H63" s="1472"/>
      <c r="I63" s="1472"/>
      <c r="J63" s="1472"/>
    </row>
    <row r="64" spans="1:1020 1029:2040 2049:3070 3079:4090 4099:5120 5129:6140 6149:7160 7169:8190 8199:9210 9219:10240 10249:11260 11269:12280 12289:13310 13319:14330 14339:15360 15369:16380" ht="20.100000000000001" customHeight="1" x14ac:dyDescent="0.2">
      <c r="A64" s="1472"/>
      <c r="B64" s="1472"/>
      <c r="C64" s="1472"/>
      <c r="D64" s="1472"/>
      <c r="E64" s="1472"/>
      <c r="F64" s="1472"/>
      <c r="G64" s="1472"/>
      <c r="H64" s="1472"/>
      <c r="I64" s="1472"/>
      <c r="J64" s="1472"/>
    </row>
    <row r="65" spans="1:10" ht="20.100000000000001" customHeight="1" x14ac:dyDescent="0.2">
      <c r="A65" s="813"/>
      <c r="B65" s="813"/>
      <c r="C65" s="813"/>
      <c r="D65" s="813"/>
      <c r="E65" s="813"/>
      <c r="F65" s="813"/>
      <c r="G65" s="813"/>
      <c r="H65" s="813"/>
      <c r="I65" s="813"/>
      <c r="J65" s="813"/>
    </row>
    <row r="66" spans="1:10" ht="23.1" customHeight="1" x14ac:dyDescent="0.2">
      <c r="A66" s="813"/>
      <c r="B66" s="813"/>
      <c r="C66" s="813"/>
      <c r="D66" s="813"/>
      <c r="E66" s="813"/>
      <c r="F66" s="813"/>
      <c r="G66" s="813"/>
      <c r="H66" s="813"/>
      <c r="I66" s="813"/>
      <c r="J66" s="813"/>
    </row>
    <row r="67" spans="1:10" ht="125.1" customHeight="1" x14ac:dyDescent="0.2">
      <c r="A67" s="636"/>
      <c r="B67" s="636"/>
      <c r="C67" s="636"/>
      <c r="D67" s="636"/>
      <c r="E67" s="636"/>
      <c r="F67" s="636"/>
      <c r="G67" s="636"/>
      <c r="H67" s="636"/>
      <c r="I67" s="636"/>
      <c r="J67" s="636"/>
    </row>
    <row r="68" spans="1:10" ht="35.1" customHeight="1" x14ac:dyDescent="0.2">
      <c r="A68" s="636"/>
      <c r="B68" s="636"/>
      <c r="C68" s="636"/>
      <c r="D68" s="636"/>
      <c r="E68" s="636"/>
      <c r="F68" s="636"/>
      <c r="G68" s="636"/>
      <c r="H68" s="636"/>
      <c r="I68" s="636"/>
      <c r="J68" s="636"/>
    </row>
    <row r="69" spans="1:10" ht="35.1" customHeight="1" x14ac:dyDescent="0.2">
      <c r="A69" s="636"/>
      <c r="B69" s="636"/>
      <c r="C69" s="636"/>
      <c r="D69" s="636"/>
      <c r="E69" s="636"/>
      <c r="F69" s="636"/>
      <c r="G69" s="1456" t="s">
        <v>24</v>
      </c>
      <c r="H69" s="1456"/>
      <c r="I69" s="1465">
        <f>I3</f>
        <v>0</v>
      </c>
      <c r="J69" s="1465"/>
    </row>
    <row r="70" spans="1:10" ht="23.1" customHeight="1" x14ac:dyDescent="0.2">
      <c r="A70" s="1486" t="s">
        <v>254</v>
      </c>
      <c r="B70" s="1486"/>
      <c r="C70" s="1486"/>
      <c r="D70" s="1486"/>
    </row>
    <row r="71" spans="1:10" ht="20.100000000000001" customHeight="1" x14ac:dyDescent="0.2"/>
    <row r="72" spans="1:10" s="638" customFormat="1" ht="33" customHeight="1" x14ac:dyDescent="0.25">
      <c r="A72" s="1054" t="s">
        <v>131</v>
      </c>
      <c r="B72" s="1455" t="s">
        <v>273</v>
      </c>
      <c r="C72" s="1455"/>
      <c r="D72" s="1455"/>
      <c r="E72" s="1455"/>
      <c r="F72" s="1455"/>
      <c r="G72" s="1455"/>
      <c r="H72" s="1455"/>
      <c r="I72" s="1455"/>
      <c r="J72" s="1455"/>
    </row>
    <row r="73" spans="1:10" s="638" customFormat="1" ht="33" customHeight="1" x14ac:dyDescent="0.25">
      <c r="A73" s="1054" t="s">
        <v>131</v>
      </c>
      <c r="B73" s="1455" t="s">
        <v>274</v>
      </c>
      <c r="C73" s="1455"/>
      <c r="D73" s="1455"/>
      <c r="E73" s="1455"/>
      <c r="F73" s="1455"/>
      <c r="G73" s="1455"/>
      <c r="H73" s="1455"/>
      <c r="I73" s="1455"/>
      <c r="J73" s="1455"/>
    </row>
    <row r="74" spans="1:10" s="638" customFormat="1" ht="33" customHeight="1" x14ac:dyDescent="0.25">
      <c r="A74" s="1054" t="s">
        <v>131</v>
      </c>
      <c r="B74" s="1455" t="s">
        <v>287</v>
      </c>
      <c r="C74" s="1455"/>
      <c r="D74" s="1455"/>
      <c r="E74" s="1455"/>
      <c r="F74" s="1455"/>
      <c r="G74" s="1455"/>
      <c r="H74" s="1455"/>
      <c r="I74" s="1455"/>
      <c r="J74" s="1455"/>
    </row>
    <row r="75" spans="1:10" s="638" customFormat="1" ht="23.1" customHeight="1" x14ac:dyDescent="0.25">
      <c r="A75" s="1054" t="s">
        <v>131</v>
      </c>
      <c r="B75" s="1455" t="s">
        <v>323</v>
      </c>
      <c r="C75" s="1455"/>
      <c r="D75" s="1455"/>
      <c r="E75" s="1455"/>
      <c r="F75" s="1455"/>
      <c r="G75" s="1455"/>
      <c r="H75" s="1455"/>
      <c r="I75" s="1455"/>
      <c r="J75" s="1455"/>
    </row>
    <row r="76" spans="1:10" s="638" customFormat="1" ht="23.1" customHeight="1" x14ac:dyDescent="0.25">
      <c r="A76" s="1054" t="s">
        <v>131</v>
      </c>
      <c r="B76" s="1455" t="s">
        <v>186</v>
      </c>
      <c r="C76" s="1455"/>
      <c r="D76" s="1455"/>
      <c r="E76" s="1455"/>
      <c r="F76" s="1455"/>
      <c r="G76" s="1455"/>
      <c r="H76" s="1455"/>
      <c r="I76" s="1455"/>
      <c r="J76" s="1455"/>
    </row>
    <row r="77" spans="1:10" s="638" customFormat="1" ht="33" customHeight="1" x14ac:dyDescent="0.25">
      <c r="A77" s="1054" t="s">
        <v>131</v>
      </c>
      <c r="B77" s="1455" t="s">
        <v>275</v>
      </c>
      <c r="C77" s="1455"/>
      <c r="D77" s="1455"/>
      <c r="E77" s="1455"/>
      <c r="F77" s="1455"/>
      <c r="G77" s="1455"/>
      <c r="H77" s="1455"/>
      <c r="I77" s="1455"/>
      <c r="J77" s="1455"/>
    </row>
    <row r="78" spans="1:10" s="638" customFormat="1" ht="23.1" customHeight="1" x14ac:dyDescent="0.25">
      <c r="A78" s="1054" t="s">
        <v>131</v>
      </c>
      <c r="B78" s="1455" t="s">
        <v>298</v>
      </c>
      <c r="C78" s="1455"/>
      <c r="D78" s="1455"/>
      <c r="E78" s="1455"/>
      <c r="F78" s="1455"/>
      <c r="G78" s="1455"/>
      <c r="H78" s="1455"/>
      <c r="I78" s="1455"/>
      <c r="J78" s="1455"/>
    </row>
    <row r="79" spans="1:10" s="638" customFormat="1" ht="23.1" customHeight="1" x14ac:dyDescent="0.25">
      <c r="A79" s="1054" t="s">
        <v>131</v>
      </c>
      <c r="B79" s="1455" t="s">
        <v>288</v>
      </c>
      <c r="C79" s="1455"/>
      <c r="D79" s="1455"/>
      <c r="E79" s="1455"/>
      <c r="F79" s="1455"/>
      <c r="G79" s="1455"/>
      <c r="H79" s="1455"/>
      <c r="I79" s="1455"/>
      <c r="J79" s="1455"/>
    </row>
    <row r="80" spans="1:10" ht="23.1" customHeight="1" x14ac:dyDescent="0.2">
      <c r="A80" s="1054" t="s">
        <v>131</v>
      </c>
      <c r="B80" s="1455" t="s">
        <v>314</v>
      </c>
      <c r="C80" s="1455"/>
      <c r="D80" s="1455"/>
      <c r="E80" s="1455"/>
      <c r="F80" s="1455"/>
      <c r="G80" s="1455"/>
      <c r="H80" s="1455"/>
      <c r="I80" s="1455"/>
      <c r="J80" s="1455"/>
    </row>
    <row r="81" spans="1:10" ht="23.1" customHeight="1" x14ac:dyDescent="0.2">
      <c r="A81" s="1054" t="s">
        <v>131</v>
      </c>
      <c r="B81" s="1455" t="s">
        <v>357</v>
      </c>
      <c r="C81" s="1455"/>
      <c r="D81" s="1455"/>
      <c r="E81" s="1455"/>
      <c r="F81" s="1455"/>
      <c r="G81" s="1455"/>
      <c r="H81" s="1455"/>
      <c r="I81" s="1455"/>
      <c r="J81" s="1455"/>
    </row>
    <row r="82" spans="1:10" ht="33" customHeight="1" x14ac:dyDescent="0.2">
      <c r="A82" s="1054" t="s">
        <v>131</v>
      </c>
      <c r="B82" s="1455" t="s">
        <v>499</v>
      </c>
      <c r="C82" s="1455"/>
      <c r="D82" s="1455"/>
      <c r="E82" s="1455"/>
      <c r="F82" s="1455"/>
      <c r="G82" s="1455"/>
      <c r="H82" s="1455"/>
      <c r="I82" s="1455"/>
      <c r="J82" s="1455"/>
    </row>
    <row r="83" spans="1:10" ht="20.100000000000001" customHeight="1" x14ac:dyDescent="0.2">
      <c r="A83" s="637"/>
      <c r="B83" s="1551"/>
      <c r="C83" s="1551"/>
      <c r="D83" s="1551"/>
      <c r="E83" s="1551"/>
      <c r="F83" s="1551"/>
      <c r="G83" s="1551"/>
      <c r="H83" s="1551"/>
      <c r="I83" s="1551"/>
      <c r="J83" s="1551"/>
    </row>
    <row r="84" spans="1:10" ht="20.100000000000001" customHeight="1" x14ac:dyDescent="0.2"/>
    <row r="85" spans="1:10" ht="23.1" customHeight="1" x14ac:dyDescent="0.25">
      <c r="A85" s="1446" t="s">
        <v>16</v>
      </c>
      <c r="B85" s="1446"/>
      <c r="C85" s="1446"/>
      <c r="E85" s="639"/>
    </row>
    <row r="86" spans="1:10" ht="20.100000000000001" customHeight="1" x14ac:dyDescent="0.2"/>
    <row r="87" spans="1:10" ht="20.100000000000001" customHeight="1" x14ac:dyDescent="0.2">
      <c r="G87" s="640"/>
      <c r="J87" s="810"/>
    </row>
    <row r="88" spans="1:10" ht="23.1" customHeight="1" thickBot="1" x14ac:dyDescent="0.3">
      <c r="A88" s="639"/>
      <c r="B88" s="1500"/>
      <c r="C88" s="1500"/>
      <c r="D88" s="1500"/>
      <c r="E88" s="1500"/>
      <c r="F88" s="641"/>
      <c r="G88" s="642"/>
      <c r="H88" s="642"/>
      <c r="I88" s="642"/>
      <c r="J88" s="641"/>
    </row>
    <row r="89" spans="1:10" ht="23.1" customHeight="1" x14ac:dyDescent="0.2">
      <c r="B89" s="1501" t="s">
        <v>250</v>
      </c>
      <c r="C89" s="1501"/>
      <c r="D89" s="1501"/>
      <c r="E89" s="1501"/>
      <c r="F89" s="595"/>
      <c r="G89" s="1484" t="s">
        <v>128</v>
      </c>
      <c r="H89" s="1484"/>
      <c r="I89" s="1484"/>
      <c r="J89" s="1484"/>
    </row>
    <row r="90" spans="1:10" ht="23.1" customHeight="1" x14ac:dyDescent="0.25">
      <c r="A90" s="639"/>
      <c r="B90" s="1458" t="e">
        <f>VLOOKUP($F$88,'DATOS &amp;'!$V$160:$Y$164,4,FALSE)</f>
        <v>#N/A</v>
      </c>
      <c r="C90" s="1458"/>
      <c r="D90" s="1458"/>
      <c r="E90" s="1458"/>
      <c r="F90" s="1060"/>
      <c r="G90" s="1458" t="e">
        <f>VLOOKUP($J$88,'DATOS &amp;'!V160:AA164,6,FALSE)</f>
        <v>#N/A</v>
      </c>
      <c r="H90" s="1458"/>
      <c r="I90" s="1458"/>
      <c r="J90" s="1458"/>
    </row>
    <row r="91" spans="1:10" ht="23.1" customHeight="1" x14ac:dyDescent="0.2">
      <c r="B91" s="1458" t="e">
        <f>VLOOKUP($F$88,'DATOS &amp;'!$V$160:$Y$164,2,FALSE)</f>
        <v>#N/A</v>
      </c>
      <c r="C91" s="1458"/>
      <c r="D91" s="1458"/>
      <c r="E91" s="1458"/>
      <c r="F91" s="595"/>
      <c r="G91" s="1458" t="e">
        <f>VLOOKUP($J$88,'DATOS &amp;'!$V$160:$AA$164,2,FALSE)</f>
        <v>#N/A</v>
      </c>
      <c r="H91" s="1458"/>
      <c r="I91" s="1458"/>
      <c r="J91" s="1458"/>
    </row>
    <row r="92" spans="1:10" x14ac:dyDescent="0.2">
      <c r="J92" s="810"/>
    </row>
    <row r="93" spans="1:10" ht="23.1" customHeight="1" x14ac:dyDescent="0.2">
      <c r="A93" s="1459" t="s">
        <v>299</v>
      </c>
      <c r="B93" s="1459"/>
      <c r="C93" s="1460"/>
      <c r="D93" s="1460"/>
      <c r="E93" s="643"/>
      <c r="F93" s="1461" t="s">
        <v>358</v>
      </c>
      <c r="G93" s="1461"/>
      <c r="H93" s="1461"/>
      <c r="I93" s="1462"/>
      <c r="J93" s="1462"/>
    </row>
    <row r="94" spans="1:10" x14ac:dyDescent="0.2">
      <c r="J94" s="810"/>
    </row>
    <row r="95" spans="1:10" ht="23.1" customHeight="1" x14ac:dyDescent="0.25">
      <c r="A95" s="1445" t="s">
        <v>61</v>
      </c>
      <c r="B95" s="1445"/>
      <c r="C95" s="1445"/>
      <c r="D95" s="1445"/>
      <c r="E95" s="1445"/>
      <c r="F95" s="1445"/>
      <c r="G95" s="1445"/>
      <c r="H95" s="1445"/>
      <c r="I95" s="1445"/>
      <c r="J95" s="1445"/>
    </row>
  </sheetData>
  <sheetProtection password="CF5C" sheet="1" objects="1" scenarios="1"/>
  <mergeCells count="99">
    <mergeCell ref="G40:H40"/>
    <mergeCell ref="I40:J40"/>
    <mergeCell ref="G69:H69"/>
    <mergeCell ref="I69:J69"/>
    <mergeCell ref="B90:E90"/>
    <mergeCell ref="A49:C49"/>
    <mergeCell ref="G49:H49"/>
    <mergeCell ref="I49:J49"/>
    <mergeCell ref="A51:J51"/>
    <mergeCell ref="A53:J54"/>
    <mergeCell ref="A41:J41"/>
    <mergeCell ref="A43:J45"/>
    <mergeCell ref="A47:C47"/>
    <mergeCell ref="G47:H47"/>
    <mergeCell ref="I47:J47"/>
    <mergeCell ref="A48:C48"/>
    <mergeCell ref="A1:J1"/>
    <mergeCell ref="G3:H3"/>
    <mergeCell ref="I3:J3"/>
    <mergeCell ref="A4:C4"/>
    <mergeCell ref="G4:H4"/>
    <mergeCell ref="A6:B6"/>
    <mergeCell ref="D6:J6"/>
    <mergeCell ref="A12:J12"/>
    <mergeCell ref="A14:C14"/>
    <mergeCell ref="D14:J14"/>
    <mergeCell ref="A15:C15"/>
    <mergeCell ref="D15:G15"/>
    <mergeCell ref="A16:C16"/>
    <mergeCell ref="D16:G16"/>
    <mergeCell ref="A7:B7"/>
    <mergeCell ref="D7:J7"/>
    <mergeCell ref="A8:B8"/>
    <mergeCell ref="D8:G8"/>
    <mergeCell ref="A10:C10"/>
    <mergeCell ref="D10:E10"/>
    <mergeCell ref="F10:H10"/>
    <mergeCell ref="I10:J10"/>
    <mergeCell ref="A28:J28"/>
    <mergeCell ref="A17:C17"/>
    <mergeCell ref="D17:E17"/>
    <mergeCell ref="F17:G17"/>
    <mergeCell ref="A19:E19"/>
    <mergeCell ref="F19:J19"/>
    <mergeCell ref="A21:F21"/>
    <mergeCell ref="A22:J22"/>
    <mergeCell ref="B23:E23"/>
    <mergeCell ref="A24:D24"/>
    <mergeCell ref="E24:F24"/>
    <mergeCell ref="A26:J26"/>
    <mergeCell ref="A35:B35"/>
    <mergeCell ref="C35:D35"/>
    <mergeCell ref="E35:F35"/>
    <mergeCell ref="A36:B36"/>
    <mergeCell ref="C36:D36"/>
    <mergeCell ref="E36:F36"/>
    <mergeCell ref="A30:J30"/>
    <mergeCell ref="A31:J31"/>
    <mergeCell ref="A33:B34"/>
    <mergeCell ref="C33:D34"/>
    <mergeCell ref="E33:F34"/>
    <mergeCell ref="G33:J33"/>
    <mergeCell ref="G34:H34"/>
    <mergeCell ref="I34:J34"/>
    <mergeCell ref="G48:H48"/>
    <mergeCell ref="I48:J48"/>
    <mergeCell ref="A62:J64"/>
    <mergeCell ref="A70:D70"/>
    <mergeCell ref="B72:J72"/>
    <mergeCell ref="B73:J73"/>
    <mergeCell ref="A56:J56"/>
    <mergeCell ref="A58:A59"/>
    <mergeCell ref="B58:B59"/>
    <mergeCell ref="C58:D58"/>
    <mergeCell ref="E58:E59"/>
    <mergeCell ref="F58:F59"/>
    <mergeCell ref="G58:I58"/>
    <mergeCell ref="B89:E89"/>
    <mergeCell ref="G89:J89"/>
    <mergeCell ref="B74:J74"/>
    <mergeCell ref="B75:J75"/>
    <mergeCell ref="B76:J76"/>
    <mergeCell ref="B77:J77"/>
    <mergeCell ref="B78:J78"/>
    <mergeCell ref="B79:J79"/>
    <mergeCell ref="B82:J82"/>
    <mergeCell ref="B80:J80"/>
    <mergeCell ref="B81:J81"/>
    <mergeCell ref="B83:J83"/>
    <mergeCell ref="A85:C85"/>
    <mergeCell ref="B88:E88"/>
    <mergeCell ref="A95:J95"/>
    <mergeCell ref="G90:J90"/>
    <mergeCell ref="B91:E91"/>
    <mergeCell ref="G91:J91"/>
    <mergeCell ref="A93:B93"/>
    <mergeCell ref="C93:D93"/>
    <mergeCell ref="F93:H93"/>
    <mergeCell ref="I93:J93"/>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2" manualBreakCount="2">
    <brk id="37" max="9" man="1"/>
    <brk id="66"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A00-000000000000}">
          <x14:formula1>
            <xm:f>'DATOS &amp;'!$V$160:$V$164</xm:f>
          </x14:formula1>
          <xm:sqref>J88 F88</xm:sqref>
        </x14:dataValidation>
        <x14:dataValidation type="list" allowBlank="1" showInputMessage="1" showErrorMessage="1" xr:uid="{00000000-0002-0000-1A00-000001000000}">
          <x14:formula1>
            <xm:f>'DATOS &amp;'!$B$174:$B$186</xm:f>
          </x14:formula1>
          <xm:sqref>J32</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85">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425"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2"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493"/>
      <c r="D28" s="493"/>
      <c r="E28" s="493"/>
      <c r="F28" s="494"/>
      <c r="G28" s="49"/>
      <c r="H28" s="49"/>
      <c r="I28" s="49"/>
      <c r="J28" s="49"/>
    </row>
    <row r="29" spans="1:11" s="50" customFormat="1" ht="31.5" customHeight="1" x14ac:dyDescent="0.2">
      <c r="A29" s="1131"/>
      <c r="B29" s="109" t="s">
        <v>2</v>
      </c>
      <c r="C29" s="495"/>
      <c r="D29" s="495"/>
      <c r="E29" s="495"/>
      <c r="F29" s="496"/>
      <c r="G29" s="49"/>
      <c r="H29" s="49"/>
      <c r="I29" s="49"/>
      <c r="J29" s="49"/>
    </row>
    <row r="30" spans="1:11" s="50" customFormat="1" ht="31.5" customHeight="1" x14ac:dyDescent="0.2">
      <c r="A30" s="1131"/>
      <c r="B30" s="109" t="s">
        <v>2</v>
      </c>
      <c r="C30" s="495"/>
      <c r="D30" s="495"/>
      <c r="E30" s="495"/>
      <c r="F30" s="496"/>
      <c r="G30" s="49"/>
      <c r="H30" s="49"/>
      <c r="I30" s="49"/>
      <c r="J30" s="49"/>
    </row>
    <row r="31" spans="1:11" s="50" customFormat="1" ht="31.5" customHeight="1" thickBot="1" x14ac:dyDescent="0.25">
      <c r="A31" s="1132"/>
      <c r="B31" s="55" t="s">
        <v>0</v>
      </c>
      <c r="C31" s="497"/>
      <c r="D31" s="497"/>
      <c r="E31" s="497"/>
      <c r="F31" s="49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394" t="e">
        <f>+AVERAGE(C28,C31)</f>
        <v>#DIV/0!</v>
      </c>
      <c r="D40" s="395" t="e">
        <f>+AVERAGE(D28,D31)</f>
        <v>#DIV/0!</v>
      </c>
      <c r="E40" s="395" t="e">
        <f>+AVERAGE(E28,E31)</f>
        <v>#DIV/0!</v>
      </c>
      <c r="F40" s="396" t="e">
        <f>+AVERAGE(F28,F31)</f>
        <v>#DIV/0!</v>
      </c>
      <c r="G40" s="49"/>
      <c r="H40" s="1142"/>
      <c r="I40" s="1143"/>
      <c r="J40" s="1144"/>
    </row>
    <row r="41" spans="1:11" s="50" customFormat="1" ht="31.5" customHeight="1" x14ac:dyDescent="0.2">
      <c r="A41" s="60"/>
      <c r="B41" s="62"/>
      <c r="C41" s="397" t="e">
        <f>+AVERAGE(C29:C30)</f>
        <v>#DIV/0!</v>
      </c>
      <c r="D41" s="398" t="e">
        <f>+AVERAGE(D29:D30)</f>
        <v>#DIV/0!</v>
      </c>
      <c r="E41" s="398" t="e">
        <f>+AVERAGE(E29:E30)</f>
        <v>#DIV/0!</v>
      </c>
      <c r="F41" s="399" t="e">
        <f>+AVERAGE(F29:F30)</f>
        <v>#DIV/0!</v>
      </c>
      <c r="G41" s="49"/>
      <c r="H41" s="1142"/>
      <c r="I41" s="1143"/>
      <c r="J41" s="1144"/>
    </row>
    <row r="42" spans="1:11" s="50" customFormat="1" ht="31.5" customHeight="1" thickBot="1" x14ac:dyDescent="0.25">
      <c r="A42" s="60"/>
      <c r="B42" s="64"/>
      <c r="C42" s="400" t="e">
        <f>+C41-C40</f>
        <v>#DIV/0!</v>
      </c>
      <c r="D42" s="401" t="e">
        <f>+D41-D40</f>
        <v>#DIV/0!</v>
      </c>
      <c r="E42" s="401" t="e">
        <f>+E41-E40</f>
        <v>#DIV/0!</v>
      </c>
      <c r="F42" s="402" t="e">
        <f>+F41-F40</f>
        <v>#DIV/0!</v>
      </c>
      <c r="G42" s="49"/>
      <c r="H42" s="1145"/>
      <c r="I42" s="1146"/>
      <c r="J42" s="1147"/>
    </row>
    <row r="43" spans="1:11" s="50" customFormat="1" ht="31.5" customHeight="1" thickBot="1" x14ac:dyDescent="0.25">
      <c r="A43" s="49"/>
      <c r="B43" s="65" t="s">
        <v>37</v>
      </c>
      <c r="C43" s="381" t="e">
        <f>+AVERAGE(C42:F42)</f>
        <v>#DIV/0!</v>
      </c>
      <c r="D43" s="403"/>
      <c r="E43" s="403"/>
      <c r="F43" s="403"/>
      <c r="G43" s="49"/>
      <c r="H43" s="49"/>
      <c r="I43" s="49"/>
      <c r="J43" s="49"/>
    </row>
    <row r="44" spans="1:11" s="50" customFormat="1" ht="31.5" customHeight="1" thickBot="1" x14ac:dyDescent="0.25">
      <c r="A44" s="49"/>
      <c r="B44" s="66" t="s">
        <v>78</v>
      </c>
      <c r="C44" s="500" t="e">
        <f>+STDEV(C42:F42)</f>
        <v>#DIV/0!</v>
      </c>
      <c r="D44" s="403"/>
      <c r="E44" s="403"/>
      <c r="F44" s="403"/>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384" t="e">
        <f>+C10+C11/1000</f>
        <v>#N/A</v>
      </c>
      <c r="E54" s="75" t="s">
        <v>1</v>
      </c>
      <c r="F54" s="689"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499"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338</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501" t="e">
        <f>_xlfn.T.INV.2T(100%-K67,G67)</f>
        <v>#DIV/0!</v>
      </c>
      <c r="M67" s="145"/>
    </row>
    <row r="68" spans="1:21" s="48" customFormat="1" ht="65.25" customHeight="1" thickBot="1" x14ac:dyDescent="0.25">
      <c r="A68" s="57"/>
      <c r="B68" s="57"/>
      <c r="K68" s="503" t="e">
        <f>_xlfn.T.INV.2T(0.05,G67)</f>
        <v>#DIV/0!</v>
      </c>
      <c r="L68" s="50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419" t="e">
        <f>E74*1000-B74*1000</f>
        <v>#N/A</v>
      </c>
      <c r="G74" s="63"/>
      <c r="H74" s="1188"/>
      <c r="I74" s="405"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tXrREFudME3pWvyw9l7VfjAmYxV+IIQ4ltumjPt1/KN4H4iLO3QE20ylps+eHBeBvjyyxPWgzhkwseZm7hgBog==" saltValue="+YykmM3KgaGBkTsYZ1y8l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B00-000000000000}">
          <x14:formula1>
            <xm:f>'DATOS &amp;'!$V$160:$V$164</xm:f>
          </x14:formula1>
          <xm:sqref>H25</xm:sqref>
        </x14:dataValidation>
        <x14:dataValidation type="list" allowBlank="1" showInputMessage="1" showErrorMessage="1" xr:uid="{00000000-0002-0000-1B00-000001000000}">
          <x14:formula1>
            <xm:f>'DATOS &amp;'!$V$119:$V$125</xm:f>
          </x14:formula1>
          <xm:sqref>J13</xm:sqref>
        </x14:dataValidation>
        <x14:dataValidation type="list" allowBlank="1" showInputMessage="1" showErrorMessage="1" xr:uid="{00000000-0002-0000-1B00-000002000000}">
          <x14:formula1>
            <xm:f>'DATOS &amp;'!$N$28:$N$112</xm:f>
          </x14:formula1>
          <xm:sqref>E6</xm:sqref>
        </x14:dataValidation>
        <x14:dataValidation type="list" allowBlank="1" showInputMessage="1" showErrorMessage="1" xr:uid="{00000000-0002-0000-1B00-000003000000}">
          <x14:formula1>
            <xm:f>'DATOS &amp;'!$B$36:$B$58</xm:f>
          </x14:formula1>
          <xm:sqref>J6</xm:sqref>
        </x14:dataValidation>
        <x14:dataValidation type="list" allowBlank="1" showInputMessage="1" showErrorMessage="1" xr:uid="{00000000-0002-0000-1B00-000004000000}">
          <x14:formula1>
            <xm:f>'DATOS &amp;'!$N$120:$N$165</xm:f>
          </x14:formula1>
          <xm:sqref>F48</xm:sqref>
        </x14:dataValidation>
        <x14:dataValidation type="list" allowBlank="1" showInputMessage="1" showErrorMessage="1" xr:uid="{00000000-0002-0000-1B00-000005000000}">
          <x14:formula1>
            <xm:f>'DATOS &amp;'!$J$173:$J$178</xm:f>
          </x14:formula1>
          <xm:sqref>J19:J20</xm:sqref>
        </x14:dataValidation>
        <x14:dataValidation type="list" allowBlank="1" showInputMessage="1" showErrorMessage="1" xr:uid="{00000000-0002-0000-1B00-000006000000}">
          <x14:formula1>
            <xm:f>'DATOS &amp;'!$B$6:$B$28</xm:f>
          </x14:formula1>
          <xm:sqref>I3:J4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249977111117893"/>
  </sheetPr>
  <dimension ref="A1:XEZ95"/>
  <sheetViews>
    <sheetView showGridLines="0" view="pageBreakPreview" zoomScale="80" zoomScaleNormal="100" zoomScaleSheetLayoutView="80" workbookViewId="0">
      <selection activeCell="D16" sqref="D16:G16"/>
    </sheetView>
  </sheetViews>
  <sheetFormatPr baseColWidth="10" defaultColWidth="11.42578125" defaultRowHeight="15" x14ac:dyDescent="0.2"/>
  <cols>
    <col min="1" max="1" width="10.5703125" style="592" customWidth="1"/>
    <col min="2" max="2" width="15.42578125" style="592" customWidth="1"/>
    <col min="3" max="3" width="12.28515625" style="592" customWidth="1"/>
    <col min="4" max="4" width="10.140625" style="592" customWidth="1"/>
    <col min="5" max="5" width="15.28515625" style="592" customWidth="1"/>
    <col min="6" max="6" width="9.7109375" style="592" customWidth="1"/>
    <col min="7" max="9" width="11.7109375" style="592" customWidth="1"/>
    <col min="10" max="10" width="10" style="592" customWidth="1"/>
    <col min="11" max="16384" width="11.42578125" style="592"/>
  </cols>
  <sheetData>
    <row r="1" spans="1:10" ht="125.1" customHeight="1" x14ac:dyDescent="0.2">
      <c r="A1" s="1464"/>
      <c r="B1" s="1464"/>
      <c r="C1" s="1464"/>
      <c r="D1" s="1464"/>
      <c r="E1" s="1464"/>
      <c r="F1" s="1464"/>
      <c r="G1" s="1464"/>
      <c r="H1" s="1464"/>
      <c r="I1" s="1464"/>
      <c r="J1" s="1464"/>
    </row>
    <row r="2" spans="1:10" ht="35.1" customHeight="1" x14ac:dyDescent="0.2">
      <c r="A2" s="810"/>
      <c r="B2" s="810"/>
      <c r="C2" s="810"/>
      <c r="D2" s="810"/>
      <c r="E2" s="810"/>
      <c r="F2" s="810"/>
    </row>
    <row r="3" spans="1:10" ht="35.1" customHeight="1" x14ac:dyDescent="0.2">
      <c r="A3" s="810"/>
      <c r="B3" s="810"/>
      <c r="C3" s="810"/>
      <c r="D3" s="810"/>
      <c r="E3" s="810"/>
      <c r="F3" s="810"/>
      <c r="G3" s="1456" t="s">
        <v>24</v>
      </c>
      <c r="H3" s="1456"/>
      <c r="I3" s="1465">
        <f>'DATOS &amp;'!J26</f>
        <v>0</v>
      </c>
      <c r="J3" s="1465"/>
    </row>
    <row r="4" spans="1:10" ht="23.1" customHeight="1" x14ac:dyDescent="0.25">
      <c r="A4" s="1466" t="s">
        <v>6</v>
      </c>
      <c r="B4" s="1466"/>
      <c r="C4" s="1466"/>
      <c r="D4" s="595"/>
      <c r="E4" s="595"/>
      <c r="G4" s="1467"/>
      <c r="H4" s="1467"/>
    </row>
    <row r="5" spans="1:10" ht="15.95" customHeight="1" x14ac:dyDescent="0.2">
      <c r="A5" s="596"/>
      <c r="B5" s="595"/>
      <c r="C5" s="595"/>
      <c r="D5" s="595"/>
      <c r="E5" s="595"/>
      <c r="F5" s="595"/>
    </row>
    <row r="6" spans="1:10" ht="23.1" customHeight="1" x14ac:dyDescent="0.2">
      <c r="A6" s="1463" t="s">
        <v>289</v>
      </c>
      <c r="B6" s="1463"/>
      <c r="D6" s="1496">
        <f>('DATOS &amp;'!E26)</f>
        <v>0</v>
      </c>
      <c r="E6" s="1496"/>
      <c r="F6" s="1496"/>
      <c r="G6" s="1496"/>
      <c r="H6" s="1496"/>
      <c r="I6" s="1496"/>
      <c r="J6" s="1496"/>
    </row>
    <row r="7" spans="1:10" ht="23.1" customHeight="1" x14ac:dyDescent="0.2">
      <c r="A7" s="1463" t="s">
        <v>290</v>
      </c>
      <c r="B7" s="1463"/>
      <c r="C7" s="597"/>
      <c r="D7" s="1496">
        <f>'DATOS &amp;'!F26</f>
        <v>0</v>
      </c>
      <c r="E7" s="1496"/>
      <c r="F7" s="1496"/>
      <c r="G7" s="1496"/>
      <c r="H7" s="1496"/>
      <c r="I7" s="1496"/>
      <c r="J7" s="1496"/>
    </row>
    <row r="8" spans="1:10" ht="23.1" customHeight="1" x14ac:dyDescent="0.2">
      <c r="A8" s="1463" t="s">
        <v>291</v>
      </c>
      <c r="B8" s="1463"/>
      <c r="D8" s="1489" t="str">
        <f>PROPER('DATOS &amp;'!C26)</f>
        <v>0</v>
      </c>
      <c r="E8" s="1489"/>
      <c r="F8" s="1489"/>
      <c r="G8" s="1489"/>
    </row>
    <row r="9" spans="1:10" ht="20.100000000000001" customHeight="1" x14ac:dyDescent="0.2">
      <c r="A9" s="809"/>
      <c r="B9" s="809"/>
      <c r="D9" s="809"/>
      <c r="E9" s="809"/>
      <c r="F9" s="595"/>
    </row>
    <row r="10" spans="1:10" ht="23.1" customHeight="1" x14ac:dyDescent="0.2">
      <c r="A10" s="1463" t="s">
        <v>292</v>
      </c>
      <c r="B10" s="1463"/>
      <c r="C10" s="1463"/>
      <c r="D10" s="1490">
        <f>'DATOS &amp;'!D26</f>
        <v>0</v>
      </c>
      <c r="E10" s="1490"/>
      <c r="F10" s="1491" t="s">
        <v>293</v>
      </c>
      <c r="G10" s="1491"/>
      <c r="H10" s="1491"/>
      <c r="I10" s="1481" t="e">
        <f>'20 kg &amp; (C)'!E4</f>
        <v>#N/A</v>
      </c>
      <c r="J10" s="1481"/>
    </row>
    <row r="11" spans="1:10" ht="20.100000000000001" customHeight="1" x14ac:dyDescent="0.2">
      <c r="A11" s="595"/>
      <c r="B11" s="595"/>
      <c r="C11" s="595"/>
      <c r="D11" s="595"/>
      <c r="E11" s="595"/>
      <c r="F11" s="595"/>
    </row>
    <row r="12" spans="1:10" ht="23.1" customHeight="1" x14ac:dyDescent="0.2">
      <c r="A12" s="1494" t="s">
        <v>248</v>
      </c>
      <c r="B12" s="1494"/>
      <c r="C12" s="1494"/>
      <c r="D12" s="1494"/>
      <c r="E12" s="1494"/>
      <c r="F12" s="1494"/>
      <c r="G12" s="1494"/>
      <c r="H12" s="1494"/>
      <c r="I12" s="1494"/>
      <c r="J12" s="1494"/>
    </row>
    <row r="13" spans="1:10" ht="15.95" customHeight="1" x14ac:dyDescent="0.2">
      <c r="A13" s="812"/>
      <c r="B13" s="812"/>
      <c r="C13" s="812"/>
      <c r="D13" s="812"/>
      <c r="E13" s="812"/>
      <c r="F13" s="595"/>
    </row>
    <row r="14" spans="1:10" ht="23.1" customHeight="1" x14ac:dyDescent="0.2">
      <c r="A14" s="1463" t="s">
        <v>294</v>
      </c>
      <c r="B14" s="1463"/>
      <c r="C14" s="1463"/>
      <c r="D14" s="1550" t="s">
        <v>330</v>
      </c>
      <c r="E14" s="1550"/>
      <c r="F14" s="1550"/>
      <c r="G14" s="1550"/>
      <c r="H14" s="1550"/>
      <c r="I14" s="1550"/>
      <c r="J14" s="1550"/>
    </row>
    <row r="15" spans="1:10" ht="23.1" customHeight="1" x14ac:dyDescent="0.2">
      <c r="A15" s="1463" t="s">
        <v>295</v>
      </c>
      <c r="B15" s="1463"/>
      <c r="C15" s="1463"/>
      <c r="D15" s="1492" t="str">
        <f>PROPER('DATOS &amp;'!D56)</f>
        <v>0</v>
      </c>
      <c r="E15" s="1493"/>
      <c r="F15" s="1493"/>
      <c r="G15" s="1493"/>
      <c r="H15" s="596"/>
      <c r="I15" s="596"/>
      <c r="J15" s="596"/>
    </row>
    <row r="16" spans="1:10" ht="23.1" customHeight="1" x14ac:dyDescent="0.2">
      <c r="A16" s="1463" t="s">
        <v>296</v>
      </c>
      <c r="B16" s="1463"/>
      <c r="C16" s="1463"/>
      <c r="D16" s="1499">
        <f>'DATOS &amp;'!E56</f>
        <v>0</v>
      </c>
      <c r="E16" s="1499"/>
      <c r="F16" s="1499"/>
      <c r="G16" s="1499"/>
      <c r="H16" s="596"/>
      <c r="I16" s="596"/>
      <c r="J16" s="596"/>
    </row>
    <row r="17" spans="1:10" ht="23.1" customHeight="1" x14ac:dyDescent="0.2">
      <c r="A17" s="1463" t="s">
        <v>11</v>
      </c>
      <c r="B17" s="1463"/>
      <c r="C17" s="1463"/>
      <c r="D17" s="1497">
        <f>'DATOS &amp;'!C56</f>
        <v>0</v>
      </c>
      <c r="E17" s="1497"/>
      <c r="F17" s="1481"/>
      <c r="G17" s="1481"/>
    </row>
    <row r="18" spans="1:10" ht="20.100000000000001" customHeight="1" x14ac:dyDescent="0.2">
      <c r="A18" s="809"/>
      <c r="B18" s="809"/>
      <c r="C18" s="809"/>
      <c r="D18" s="600"/>
      <c r="E18" s="596"/>
      <c r="F18" s="596"/>
      <c r="G18" s="596"/>
    </row>
    <row r="19" spans="1:10" ht="23.1" customHeight="1" x14ac:dyDescent="0.2">
      <c r="A19" s="1463" t="s">
        <v>12</v>
      </c>
      <c r="B19" s="1463"/>
      <c r="C19" s="1463"/>
      <c r="D19" s="1463"/>
      <c r="E19" s="1463"/>
      <c r="F19" s="1463">
        <f>'DATOS &amp;'!C59</f>
        <v>0</v>
      </c>
      <c r="G19" s="1463"/>
      <c r="H19" s="1463"/>
      <c r="I19" s="1463"/>
      <c r="J19" s="1463"/>
    </row>
    <row r="20" spans="1:10" ht="20.100000000000001" customHeight="1" x14ac:dyDescent="0.2">
      <c r="A20" s="809"/>
      <c r="B20" s="809"/>
      <c r="C20" s="809"/>
      <c r="D20" s="809"/>
      <c r="E20" s="809"/>
      <c r="F20" s="809"/>
      <c r="G20" s="595"/>
    </row>
    <row r="21" spans="1:10" ht="23.1" customHeight="1" x14ac:dyDescent="0.2">
      <c r="A21" s="1466" t="s">
        <v>206</v>
      </c>
      <c r="B21" s="1466"/>
      <c r="C21" s="1466"/>
      <c r="D21" s="1466"/>
      <c r="E21" s="1466"/>
      <c r="F21" s="1466"/>
    </row>
    <row r="22" spans="1:10" ht="23.1" customHeight="1" x14ac:dyDescent="0.2">
      <c r="A22" s="1476" t="str">
        <f>'DATOS &amp;'!G7</f>
        <v>Laboratorio de calibración de masa y volumen, avenida carrera  50 # 26-55 Int 2,  piso 5.</v>
      </c>
      <c r="B22" s="1476"/>
      <c r="C22" s="1476"/>
      <c r="D22" s="1476"/>
      <c r="E22" s="1476"/>
      <c r="F22" s="1476"/>
      <c r="G22" s="1476"/>
      <c r="H22" s="1476"/>
      <c r="I22" s="1476"/>
      <c r="J22" s="1476"/>
    </row>
    <row r="23" spans="1:10" ht="20.100000000000001" customHeight="1" x14ac:dyDescent="0.2">
      <c r="B23" s="1466"/>
      <c r="C23" s="1466"/>
      <c r="D23" s="1466"/>
      <c r="E23" s="1466"/>
      <c r="F23" s="812"/>
      <c r="G23" s="596"/>
    </row>
    <row r="24" spans="1:10" ht="23.1" customHeight="1" x14ac:dyDescent="0.2">
      <c r="A24" s="1466" t="s">
        <v>207</v>
      </c>
      <c r="B24" s="1466"/>
      <c r="C24" s="1466"/>
      <c r="D24" s="1466"/>
      <c r="E24" s="1475">
        <f>'DATOS &amp;'!I26</f>
        <v>0</v>
      </c>
      <c r="F24" s="1475"/>
      <c r="G24" s="601"/>
      <c r="H24" s="601"/>
    </row>
    <row r="25" spans="1:10" ht="20.100000000000001" customHeight="1" x14ac:dyDescent="0.25">
      <c r="A25" s="596"/>
      <c r="B25" s="596"/>
      <c r="C25" s="596"/>
      <c r="D25" s="596"/>
      <c r="E25" s="596"/>
      <c r="F25" s="596"/>
      <c r="G25" s="811"/>
      <c r="H25" s="811"/>
      <c r="I25" s="595"/>
      <c r="J25" s="595"/>
    </row>
    <row r="26" spans="1:10" ht="23.1" customHeight="1" x14ac:dyDescent="0.2">
      <c r="A26" s="1436" t="s">
        <v>251</v>
      </c>
      <c r="B26" s="1436"/>
      <c r="C26" s="1436"/>
      <c r="D26" s="1436"/>
      <c r="E26" s="1436"/>
      <c r="F26" s="1436"/>
      <c r="G26" s="1436"/>
      <c r="H26" s="1436"/>
      <c r="I26" s="1436"/>
      <c r="J26" s="1436"/>
    </row>
    <row r="27" spans="1:10" ht="20.100000000000001" customHeight="1" x14ac:dyDescent="0.2">
      <c r="A27" s="815"/>
      <c r="B27" s="815"/>
      <c r="C27" s="815"/>
      <c r="D27" s="815"/>
      <c r="G27" s="595"/>
    </row>
    <row r="28" spans="1:10" ht="33" customHeight="1" x14ac:dyDescent="0.2">
      <c r="A28" s="1498" t="s">
        <v>470</v>
      </c>
      <c r="B28" s="1498"/>
      <c r="C28" s="1498"/>
      <c r="D28" s="1498"/>
      <c r="E28" s="1498"/>
      <c r="F28" s="1498"/>
      <c r="G28" s="1498"/>
      <c r="H28" s="1498"/>
      <c r="I28" s="1498"/>
      <c r="J28" s="1498"/>
    </row>
    <row r="29" spans="1:10" ht="20.100000000000001" customHeight="1" x14ac:dyDescent="0.25">
      <c r="G29" s="811"/>
      <c r="H29" s="811"/>
      <c r="I29" s="603"/>
      <c r="J29" s="603"/>
    </row>
    <row r="30" spans="1:10" ht="23.1" customHeight="1" x14ac:dyDescent="0.2">
      <c r="A30" s="1436" t="s">
        <v>271</v>
      </c>
      <c r="B30" s="1436"/>
      <c r="C30" s="1436"/>
      <c r="D30" s="1436"/>
      <c r="E30" s="1436"/>
      <c r="F30" s="1436"/>
      <c r="G30" s="1436"/>
      <c r="H30" s="1436"/>
      <c r="I30" s="1436"/>
      <c r="J30" s="1436"/>
    </row>
    <row r="31" spans="1:10" ht="9.9499999999999993" customHeight="1" x14ac:dyDescent="0.2">
      <c r="A31" s="1434"/>
      <c r="B31" s="1434"/>
      <c r="C31" s="1434"/>
      <c r="D31" s="1434"/>
      <c r="E31" s="1434"/>
      <c r="F31" s="1434"/>
      <c r="G31" s="1434"/>
      <c r="H31" s="1434"/>
      <c r="I31" s="1434"/>
      <c r="J31" s="1434"/>
    </row>
    <row r="32" spans="1:10" ht="9.9499999999999993" customHeight="1" thickBot="1" x14ac:dyDescent="0.25">
      <c r="A32" s="604"/>
      <c r="B32" s="604"/>
      <c r="C32" s="604"/>
      <c r="D32" s="604"/>
      <c r="E32" s="604"/>
      <c r="F32" s="604"/>
      <c r="G32" s="604"/>
      <c r="J32" s="605"/>
    </row>
    <row r="33" spans="1:10" ht="21.75" customHeight="1" thickBot="1" x14ac:dyDescent="0.25">
      <c r="A33" s="1438" t="s">
        <v>259</v>
      </c>
      <c r="B33" s="1439"/>
      <c r="C33" s="1438" t="s">
        <v>219</v>
      </c>
      <c r="D33" s="1439"/>
      <c r="E33" s="1438" t="s">
        <v>220</v>
      </c>
      <c r="F33" s="1439"/>
      <c r="G33" s="1442" t="s">
        <v>221</v>
      </c>
      <c r="H33" s="1443"/>
      <c r="I33" s="1443"/>
      <c r="J33" s="1444"/>
    </row>
    <row r="34" spans="1:10" ht="33.75" customHeight="1" thickBot="1" x14ac:dyDescent="0.25">
      <c r="A34" s="1440"/>
      <c r="B34" s="1441"/>
      <c r="C34" s="1440"/>
      <c r="D34" s="1441"/>
      <c r="E34" s="1440"/>
      <c r="F34" s="1441"/>
      <c r="G34" s="1513" t="s">
        <v>222</v>
      </c>
      <c r="H34" s="1514"/>
      <c r="I34" s="1432" t="s">
        <v>332</v>
      </c>
      <c r="J34" s="1433"/>
    </row>
    <row r="35" spans="1:10" ht="39.950000000000003" customHeight="1" thickBot="1" x14ac:dyDescent="0.25">
      <c r="A35" s="1507" t="str">
        <f>D14</f>
        <v>Pesa de 20 kg</v>
      </c>
      <c r="B35" s="1508"/>
      <c r="C35" s="1509" t="s">
        <v>5</v>
      </c>
      <c r="D35" s="1510"/>
      <c r="E35" s="1511" t="e">
        <f>VLOOKUP($J$32,'DATOS &amp;'!B174:G184,1,FALSE)</f>
        <v>#N/A</v>
      </c>
      <c r="F35" s="1512"/>
      <c r="G35" s="606" t="e">
        <f>VLOOKUP($J$32,'DATOS &amp;'!B174:G185,3,FALSE)</f>
        <v>#N/A</v>
      </c>
      <c r="H35" s="607" t="s">
        <v>214</v>
      </c>
      <c r="I35" s="608" t="e">
        <f>VLOOKUP($J$32,'DATOS &amp;'!B174:G184,5,FALSE)</f>
        <v>#N/A</v>
      </c>
      <c r="J35" s="609" t="s">
        <v>129</v>
      </c>
    </row>
    <row r="36" spans="1:10" ht="39.950000000000003" hidden="1" customHeight="1" thickBot="1" x14ac:dyDescent="0.25">
      <c r="A36" s="1482"/>
      <c r="B36" s="1483"/>
      <c r="C36" s="1482"/>
      <c r="D36" s="1505"/>
      <c r="E36" s="1506"/>
      <c r="F36" s="1483"/>
      <c r="G36" s="610"/>
      <c r="H36" s="611"/>
      <c r="I36" s="610"/>
      <c r="J36" s="612"/>
    </row>
    <row r="37" spans="1:10" ht="20.100000000000001" customHeight="1" x14ac:dyDescent="0.2"/>
    <row r="38" spans="1:10" ht="125.1" customHeight="1" x14ac:dyDescent="0.2"/>
    <row r="39" spans="1:10" ht="35.1" customHeight="1" x14ac:dyDescent="0.2"/>
    <row r="40" spans="1:10" ht="35.1" customHeight="1" x14ac:dyDescent="0.2">
      <c r="G40" s="1456" t="s">
        <v>24</v>
      </c>
      <c r="H40" s="1456"/>
      <c r="I40" s="1465">
        <f>I3</f>
        <v>0</v>
      </c>
      <c r="J40" s="1465"/>
    </row>
    <row r="41" spans="1:10" ht="23.1" customHeight="1" x14ac:dyDescent="0.2">
      <c r="A41" s="1436" t="s">
        <v>260</v>
      </c>
      <c r="B41" s="1436"/>
      <c r="C41" s="1436"/>
      <c r="D41" s="1436"/>
      <c r="E41" s="1436"/>
      <c r="F41" s="1436"/>
      <c r="G41" s="1436"/>
      <c r="H41" s="1436"/>
      <c r="I41" s="1436"/>
      <c r="J41" s="1436"/>
    </row>
    <row r="42" spans="1:10" ht="9.75" customHeight="1" x14ac:dyDescent="0.2">
      <c r="A42" s="613"/>
    </row>
    <row r="43" spans="1:10" ht="23.1" customHeight="1" x14ac:dyDescent="0.2">
      <c r="A43" s="1479" t="s">
        <v>249</v>
      </c>
      <c r="B43" s="1479"/>
      <c r="C43" s="1479"/>
      <c r="D43" s="1479"/>
      <c r="E43" s="1479"/>
      <c r="F43" s="1479"/>
      <c r="G43" s="1479"/>
      <c r="H43" s="1479"/>
      <c r="I43" s="1479"/>
      <c r="J43" s="1479"/>
    </row>
    <row r="44" spans="1:10" ht="23.1" customHeight="1" x14ac:dyDescent="0.2">
      <c r="A44" s="1479"/>
      <c r="B44" s="1479"/>
      <c r="C44" s="1479"/>
      <c r="D44" s="1479"/>
      <c r="E44" s="1479"/>
      <c r="F44" s="1479"/>
      <c r="G44" s="1479"/>
      <c r="H44" s="1479"/>
      <c r="I44" s="1479"/>
      <c r="J44" s="1479"/>
    </row>
    <row r="45" spans="1:10" ht="23.1" customHeight="1" x14ac:dyDescent="0.2">
      <c r="A45" s="1479"/>
      <c r="B45" s="1479"/>
      <c r="C45" s="1479"/>
      <c r="D45" s="1479"/>
      <c r="E45" s="1479"/>
      <c r="F45" s="1479"/>
      <c r="G45" s="1479"/>
      <c r="H45" s="1479"/>
      <c r="I45" s="1479"/>
      <c r="J45" s="1479"/>
    </row>
    <row r="46" spans="1:10" ht="20.100000000000001" customHeight="1" thickBot="1" x14ac:dyDescent="0.25">
      <c r="A46" s="814"/>
      <c r="B46" s="814"/>
      <c r="C46" s="814"/>
      <c r="D46" s="814"/>
      <c r="E46" s="814"/>
      <c r="F46" s="814"/>
      <c r="G46" s="814"/>
      <c r="H46" s="814"/>
      <c r="I46" s="814"/>
      <c r="J46" s="814"/>
    </row>
    <row r="47" spans="1:10" ht="45" customHeight="1" thickBot="1" x14ac:dyDescent="0.25">
      <c r="A47" s="1437" t="s">
        <v>13</v>
      </c>
      <c r="B47" s="1437"/>
      <c r="C47" s="1437"/>
      <c r="D47" s="808" t="s">
        <v>21</v>
      </c>
      <c r="E47" s="808" t="s">
        <v>10</v>
      </c>
      <c r="F47" s="616" t="s">
        <v>210</v>
      </c>
      <c r="G47" s="1437" t="s">
        <v>14</v>
      </c>
      <c r="H47" s="1437"/>
      <c r="I47" s="1437" t="s">
        <v>8</v>
      </c>
      <c r="J47" s="1437"/>
    </row>
    <row r="48" spans="1:10" ht="45" customHeight="1" thickBot="1" x14ac:dyDescent="0.25">
      <c r="A48" s="1480" t="str">
        <f>D14</f>
        <v>Pesa de 20 kg</v>
      </c>
      <c r="B48" s="1480"/>
      <c r="C48" s="1480"/>
      <c r="D48" s="617" t="e">
        <f>'20 kg &amp; (C)'!B7</f>
        <v>#N/A</v>
      </c>
      <c r="E48" s="806" t="e">
        <f>'20 kg &amp; (C)'!D7</f>
        <v>#N/A</v>
      </c>
      <c r="F48" s="619" t="e">
        <f>'20 kg &amp; (C)'!C16</f>
        <v>#N/A</v>
      </c>
      <c r="G48" s="1477" t="e">
        <f>'20 kg &amp; (C)'!B9</f>
        <v>#N/A</v>
      </c>
      <c r="H48" s="1477"/>
      <c r="I48" s="1435" t="e">
        <f>'20 kg &amp; (C)'!D9</f>
        <v>#N/A</v>
      </c>
      <c r="J48" s="1435"/>
    </row>
    <row r="49" spans="1:1020 1029:2040 2049:3070 3079:4090 4099:5120 5129:6140 6149:7160 7169:8190 8199:9210 9219:10240 10249:11260 11269:12280 12289:13310 13319:14330 14339:15360 15369:16380" ht="33" hidden="1" customHeight="1" thickBot="1" x14ac:dyDescent="0.25">
      <c r="A49" s="1549"/>
      <c r="B49" s="1549"/>
      <c r="C49" s="1549"/>
      <c r="D49" s="617"/>
      <c r="E49" s="806"/>
      <c r="F49" s="619"/>
      <c r="G49" s="1503"/>
      <c r="H49" s="1504"/>
      <c r="I49" s="1435"/>
      <c r="J49" s="1435"/>
    </row>
    <row r="50" spans="1:1020 1029:2040 2049:3070 3079:4090 4099:5120 5129:6140 6149:7160 7169:8190 8199:9210 9219:10240 10249:11260 11269:12280 12289:13310 13319:14330 14339:15360 15369:16380" ht="20.100000000000001" customHeight="1" x14ac:dyDescent="0.2">
      <c r="A50" s="620"/>
      <c r="B50" s="620"/>
      <c r="C50" s="620"/>
      <c r="D50" s="621"/>
      <c r="E50" s="620"/>
      <c r="F50" s="620"/>
      <c r="G50" s="620"/>
      <c r="H50" s="620"/>
      <c r="I50" s="622"/>
      <c r="J50" s="622"/>
    </row>
    <row r="51" spans="1:1020 1029:2040 2049:3070 3079:4090 4099:5120 5129:6140 6149:7160 7169:8190 8199:9210 9219:10240 10249:11260 11269:12280 12289:13310 13319:14330 14339:15360 15369:16380" ht="23.1" customHeight="1" x14ac:dyDescent="0.2">
      <c r="A51" s="1487" t="s">
        <v>252</v>
      </c>
      <c r="B51" s="1487"/>
      <c r="C51" s="1487"/>
      <c r="D51" s="1487"/>
      <c r="E51" s="1487"/>
      <c r="F51" s="1487"/>
      <c r="G51" s="1487"/>
      <c r="H51" s="1487"/>
      <c r="I51" s="1487"/>
      <c r="J51" s="1487"/>
    </row>
    <row r="52" spans="1:1020 1029:2040 2049:3070 3079:4090 4099:5120 5129:6140 6149:7160 7169:8190 8199:9210 9219:10240 10249:11260 11269:12280 12289:13310 13319:14330 14339:15360 15369:16380" ht="20.100000000000001" customHeight="1" x14ac:dyDescent="0.2">
      <c r="A52" s="613"/>
      <c r="B52" s="613"/>
    </row>
    <row r="53" spans="1:1020 1029:2040 2049:3070 3079:4090 4099:5120 5129:6140 6149:7160 7169:8190 8199:9210 9219:10240 10249:11260 11269:12280 12289:13310 13319:14330 14339:15360 15369:16380" ht="30" customHeight="1" x14ac:dyDescent="0.2">
      <c r="A53" s="1478" t="s">
        <v>272</v>
      </c>
      <c r="B53" s="1478"/>
      <c r="C53" s="1478"/>
      <c r="D53" s="1478"/>
      <c r="E53" s="1478"/>
      <c r="F53" s="1478"/>
      <c r="G53" s="1478"/>
      <c r="H53" s="1478"/>
      <c r="I53" s="1478"/>
      <c r="J53" s="1478"/>
    </row>
    <row r="54" spans="1:1020 1029:2040 2049:3070 3079:4090 4099:5120 5129:6140 6149:7160 7169:8190 8199:9210 9219:10240 10249:11260 11269:12280 12289:13310 13319:14330 14339:15360 15369:16380" ht="30" customHeight="1" x14ac:dyDescent="0.2">
      <c r="A54" s="1478"/>
      <c r="B54" s="1478"/>
      <c r="C54" s="1478"/>
      <c r="D54" s="1478"/>
      <c r="E54" s="1478"/>
      <c r="F54" s="1478"/>
      <c r="G54" s="1478"/>
      <c r="H54" s="1478"/>
      <c r="I54" s="1478"/>
      <c r="J54" s="1478"/>
    </row>
    <row r="55" spans="1:1020 1029:2040 2049:3070 3079:4090 4099:5120 5129:6140 6149:7160 7169:8190 8199:9210 9219:10240 10249:11260 11269:12280 12289:13310 13319:14330 14339:15360 15369:16380" ht="18" customHeight="1" x14ac:dyDescent="0.2">
      <c r="A55" s="807"/>
      <c r="B55" s="807"/>
      <c r="C55" s="807"/>
      <c r="D55" s="807"/>
      <c r="E55" s="807"/>
      <c r="F55" s="807"/>
      <c r="G55" s="807"/>
      <c r="H55" s="807"/>
      <c r="I55" s="807"/>
      <c r="J55" s="807"/>
    </row>
    <row r="56" spans="1:1020 1029:2040 2049:3070 3079:4090 4099:5120 5129:6140 6149:7160 7169:8190 8199:9210 9219:10240 10249:11260 11269:12280 12289:13310 13319:14330 14339:15360 15369:16380" ht="23.1" customHeight="1" x14ac:dyDescent="0.2">
      <c r="A56" s="1487" t="s">
        <v>253</v>
      </c>
      <c r="B56" s="1487"/>
      <c r="C56" s="1487"/>
      <c r="D56" s="1487"/>
      <c r="E56" s="1487"/>
      <c r="F56" s="1487"/>
      <c r="G56" s="1487"/>
      <c r="H56" s="1487"/>
      <c r="I56" s="1487"/>
      <c r="J56" s="1487"/>
    </row>
    <row r="57" spans="1:1020 1029:2040 2049:3070 3079:4090 4099:5120 5129:6140 6149:7160 7169:8190 8199:9210 9219:10240 10249:11260 11269:12280 12289:13310 13319:14330 14339:15360 15369:16380" ht="20.100000000000001" customHeight="1" thickBot="1" x14ac:dyDescent="0.25">
      <c r="A57" s="613"/>
      <c r="B57" s="613"/>
      <c r="S57" s="613"/>
      <c r="T57" s="613"/>
      <c r="AC57" s="613"/>
      <c r="AD57" s="613"/>
      <c r="AM57" s="613"/>
      <c r="AN57" s="613"/>
      <c r="AW57" s="613"/>
      <c r="AX57" s="613"/>
      <c r="BG57" s="613"/>
      <c r="BH57" s="613"/>
      <c r="BQ57" s="613"/>
      <c r="BR57" s="613"/>
      <c r="CA57" s="613"/>
      <c r="CB57" s="613"/>
      <c r="CK57" s="613"/>
      <c r="CL57" s="613"/>
      <c r="CU57" s="613"/>
      <c r="CV57" s="613"/>
      <c r="DE57" s="613"/>
      <c r="DF57" s="613"/>
      <c r="DO57" s="613"/>
      <c r="DP57" s="613"/>
      <c r="DY57" s="613"/>
      <c r="DZ57" s="613"/>
      <c r="EI57" s="613"/>
      <c r="EJ57" s="613"/>
      <c r="ES57" s="613"/>
      <c r="ET57" s="613"/>
      <c r="FC57" s="613"/>
      <c r="FD57" s="613"/>
      <c r="FM57" s="613"/>
      <c r="FN57" s="613"/>
      <c r="FW57" s="613"/>
      <c r="FX57" s="613"/>
      <c r="GG57" s="613"/>
      <c r="GH57" s="613"/>
      <c r="GQ57" s="613"/>
      <c r="GR57" s="613"/>
      <c r="HA57" s="613"/>
      <c r="HB57" s="613"/>
      <c r="HK57" s="613"/>
      <c r="HL57" s="613"/>
      <c r="HU57" s="613"/>
      <c r="HV57" s="613"/>
      <c r="IE57" s="613"/>
      <c r="IF57" s="613"/>
      <c r="IO57" s="613"/>
      <c r="IP57" s="613"/>
      <c r="IY57" s="613"/>
      <c r="IZ57" s="613"/>
      <c r="JI57" s="613"/>
      <c r="JJ57" s="613"/>
      <c r="JS57" s="613"/>
      <c r="JT57" s="613"/>
      <c r="KC57" s="613"/>
      <c r="KD57" s="613"/>
      <c r="KM57" s="613"/>
      <c r="KN57" s="613"/>
      <c r="KW57" s="613"/>
      <c r="KX57" s="613"/>
      <c r="LG57" s="613"/>
      <c r="LH57" s="613"/>
      <c r="LQ57" s="613"/>
      <c r="LR57" s="613"/>
      <c r="MA57" s="613"/>
      <c r="MB57" s="613"/>
      <c r="MK57" s="613"/>
      <c r="ML57" s="613"/>
      <c r="MU57" s="613"/>
      <c r="MV57" s="613"/>
      <c r="NE57" s="613"/>
      <c r="NF57" s="613"/>
      <c r="NO57" s="613"/>
      <c r="NP57" s="613"/>
      <c r="NY57" s="613"/>
      <c r="NZ57" s="613"/>
      <c r="OI57" s="613"/>
      <c r="OJ57" s="613"/>
      <c r="OS57" s="613"/>
      <c r="OT57" s="613"/>
      <c r="PC57" s="613"/>
      <c r="PD57" s="613"/>
      <c r="PM57" s="613"/>
      <c r="PN57" s="613"/>
      <c r="PW57" s="613"/>
      <c r="PX57" s="613"/>
      <c r="QG57" s="613"/>
      <c r="QH57" s="613"/>
      <c r="QQ57" s="613"/>
      <c r="QR57" s="613"/>
      <c r="RA57" s="613"/>
      <c r="RB57" s="613"/>
      <c r="RK57" s="613"/>
      <c r="RL57" s="613"/>
      <c r="RU57" s="613"/>
      <c r="RV57" s="613"/>
      <c r="SE57" s="613"/>
      <c r="SF57" s="613"/>
      <c r="SO57" s="613"/>
      <c r="SP57" s="613"/>
      <c r="SY57" s="613"/>
      <c r="SZ57" s="613"/>
      <c r="TI57" s="613"/>
      <c r="TJ57" s="613"/>
      <c r="TS57" s="613"/>
      <c r="TT57" s="613"/>
      <c r="UC57" s="613"/>
      <c r="UD57" s="613"/>
      <c r="UM57" s="613"/>
      <c r="UN57" s="613"/>
      <c r="UW57" s="613"/>
      <c r="UX57" s="613"/>
      <c r="VG57" s="613"/>
      <c r="VH57" s="613"/>
      <c r="VQ57" s="613"/>
      <c r="VR57" s="613"/>
      <c r="WA57" s="613"/>
      <c r="WB57" s="613"/>
      <c r="WK57" s="613"/>
      <c r="WL57" s="613"/>
      <c r="WU57" s="613"/>
      <c r="WV57" s="613"/>
      <c r="XE57" s="613"/>
      <c r="XF57" s="613"/>
      <c r="XO57" s="613"/>
      <c r="XP57" s="613"/>
      <c r="XY57" s="613"/>
      <c r="XZ57" s="613"/>
      <c r="YI57" s="613"/>
      <c r="YJ57" s="613"/>
      <c r="YS57" s="613"/>
      <c r="YT57" s="613"/>
      <c r="ZC57" s="613"/>
      <c r="ZD57" s="613"/>
      <c r="ZM57" s="613"/>
      <c r="ZN57" s="613"/>
      <c r="ZW57" s="613"/>
      <c r="ZX57" s="613"/>
      <c r="AAG57" s="613"/>
      <c r="AAH57" s="613"/>
      <c r="AAQ57" s="613"/>
      <c r="AAR57" s="613"/>
      <c r="ABA57" s="613"/>
      <c r="ABB57" s="613"/>
      <c r="ABK57" s="613"/>
      <c r="ABL57" s="613"/>
      <c r="ABU57" s="613"/>
      <c r="ABV57" s="613"/>
      <c r="ACE57" s="613"/>
      <c r="ACF57" s="613"/>
      <c r="ACO57" s="613"/>
      <c r="ACP57" s="613"/>
      <c r="ACY57" s="613"/>
      <c r="ACZ57" s="613"/>
      <c r="ADI57" s="613"/>
      <c r="ADJ57" s="613"/>
      <c r="ADS57" s="613"/>
      <c r="ADT57" s="613"/>
      <c r="AEC57" s="613"/>
      <c r="AED57" s="613"/>
      <c r="AEM57" s="613"/>
      <c r="AEN57" s="613"/>
      <c r="AEW57" s="613"/>
      <c r="AEX57" s="613"/>
      <c r="AFG57" s="613"/>
      <c r="AFH57" s="613"/>
      <c r="AFQ57" s="613"/>
      <c r="AFR57" s="613"/>
      <c r="AGA57" s="613"/>
      <c r="AGB57" s="613"/>
      <c r="AGK57" s="613"/>
      <c r="AGL57" s="613"/>
      <c r="AGU57" s="613"/>
      <c r="AGV57" s="613"/>
      <c r="AHE57" s="613"/>
      <c r="AHF57" s="613"/>
      <c r="AHO57" s="613"/>
      <c r="AHP57" s="613"/>
      <c r="AHY57" s="613"/>
      <c r="AHZ57" s="613"/>
      <c r="AII57" s="613"/>
      <c r="AIJ57" s="613"/>
      <c r="AIS57" s="613"/>
      <c r="AIT57" s="613"/>
      <c r="AJC57" s="613"/>
      <c r="AJD57" s="613"/>
      <c r="AJM57" s="613"/>
      <c r="AJN57" s="613"/>
      <c r="AJW57" s="613"/>
      <c r="AJX57" s="613"/>
      <c r="AKG57" s="613"/>
      <c r="AKH57" s="613"/>
      <c r="AKQ57" s="613"/>
      <c r="AKR57" s="613"/>
      <c r="ALA57" s="613"/>
      <c r="ALB57" s="613"/>
      <c r="ALK57" s="613"/>
      <c r="ALL57" s="613"/>
      <c r="ALU57" s="613"/>
      <c r="ALV57" s="613"/>
      <c r="AME57" s="613"/>
      <c r="AMF57" s="613"/>
      <c r="AMO57" s="613"/>
      <c r="AMP57" s="613"/>
      <c r="AMY57" s="613"/>
      <c r="AMZ57" s="613"/>
      <c r="ANI57" s="613"/>
      <c r="ANJ57" s="613"/>
      <c r="ANS57" s="613"/>
      <c r="ANT57" s="613"/>
      <c r="AOC57" s="613"/>
      <c r="AOD57" s="613"/>
      <c r="AOM57" s="613"/>
      <c r="AON57" s="613"/>
      <c r="AOW57" s="613"/>
      <c r="AOX57" s="613"/>
      <c r="APG57" s="613"/>
      <c r="APH57" s="613"/>
      <c r="APQ57" s="613"/>
      <c r="APR57" s="613"/>
      <c r="AQA57" s="613"/>
      <c r="AQB57" s="613"/>
      <c r="AQK57" s="613"/>
      <c r="AQL57" s="613"/>
      <c r="AQU57" s="613"/>
      <c r="AQV57" s="613"/>
      <c r="ARE57" s="613"/>
      <c r="ARF57" s="613"/>
      <c r="ARO57" s="613"/>
      <c r="ARP57" s="613"/>
      <c r="ARY57" s="613"/>
      <c r="ARZ57" s="613"/>
      <c r="ASI57" s="613"/>
      <c r="ASJ57" s="613"/>
      <c r="ASS57" s="613"/>
      <c r="AST57" s="613"/>
      <c r="ATC57" s="613"/>
      <c r="ATD57" s="613"/>
      <c r="ATM57" s="613"/>
      <c r="ATN57" s="613"/>
      <c r="ATW57" s="613"/>
      <c r="ATX57" s="613"/>
      <c r="AUG57" s="613"/>
      <c r="AUH57" s="613"/>
      <c r="AUQ57" s="613"/>
      <c r="AUR57" s="613"/>
      <c r="AVA57" s="613"/>
      <c r="AVB57" s="613"/>
      <c r="AVK57" s="613"/>
      <c r="AVL57" s="613"/>
      <c r="AVU57" s="613"/>
      <c r="AVV57" s="613"/>
      <c r="AWE57" s="613"/>
      <c r="AWF57" s="613"/>
      <c r="AWO57" s="613"/>
      <c r="AWP57" s="613"/>
      <c r="AWY57" s="613"/>
      <c r="AWZ57" s="613"/>
      <c r="AXI57" s="613"/>
      <c r="AXJ57" s="613"/>
      <c r="AXS57" s="613"/>
      <c r="AXT57" s="613"/>
      <c r="AYC57" s="613"/>
      <c r="AYD57" s="613"/>
      <c r="AYM57" s="613"/>
      <c r="AYN57" s="613"/>
      <c r="AYW57" s="613"/>
      <c r="AYX57" s="613"/>
      <c r="AZG57" s="613"/>
      <c r="AZH57" s="613"/>
      <c r="AZQ57" s="613"/>
      <c r="AZR57" s="613"/>
      <c r="BAA57" s="613"/>
      <c r="BAB57" s="613"/>
      <c r="BAK57" s="613"/>
      <c r="BAL57" s="613"/>
      <c r="BAU57" s="613"/>
      <c r="BAV57" s="613"/>
      <c r="BBE57" s="613"/>
      <c r="BBF57" s="613"/>
      <c r="BBO57" s="613"/>
      <c r="BBP57" s="613"/>
      <c r="BBY57" s="613"/>
      <c r="BBZ57" s="613"/>
      <c r="BCI57" s="613"/>
      <c r="BCJ57" s="613"/>
      <c r="BCS57" s="613"/>
      <c r="BCT57" s="613"/>
      <c r="BDC57" s="613"/>
      <c r="BDD57" s="613"/>
      <c r="BDM57" s="613"/>
      <c r="BDN57" s="613"/>
      <c r="BDW57" s="613"/>
      <c r="BDX57" s="613"/>
      <c r="BEG57" s="613"/>
      <c r="BEH57" s="613"/>
      <c r="BEQ57" s="613"/>
      <c r="BER57" s="613"/>
      <c r="BFA57" s="613"/>
      <c r="BFB57" s="613"/>
      <c r="BFK57" s="613"/>
      <c r="BFL57" s="613"/>
      <c r="BFU57" s="613"/>
      <c r="BFV57" s="613"/>
      <c r="BGE57" s="613"/>
      <c r="BGF57" s="613"/>
      <c r="BGO57" s="613"/>
      <c r="BGP57" s="613"/>
      <c r="BGY57" s="613"/>
      <c r="BGZ57" s="613"/>
      <c r="BHI57" s="613"/>
      <c r="BHJ57" s="613"/>
      <c r="BHS57" s="613"/>
      <c r="BHT57" s="613"/>
      <c r="BIC57" s="613"/>
      <c r="BID57" s="613"/>
      <c r="BIM57" s="613"/>
      <c r="BIN57" s="613"/>
      <c r="BIW57" s="613"/>
      <c r="BIX57" s="613"/>
      <c r="BJG57" s="613"/>
      <c r="BJH57" s="613"/>
      <c r="BJQ57" s="613"/>
      <c r="BJR57" s="613"/>
      <c r="BKA57" s="613"/>
      <c r="BKB57" s="613"/>
      <c r="BKK57" s="613"/>
      <c r="BKL57" s="613"/>
      <c r="BKU57" s="613"/>
      <c r="BKV57" s="613"/>
      <c r="BLE57" s="613"/>
      <c r="BLF57" s="613"/>
      <c r="BLO57" s="613"/>
      <c r="BLP57" s="613"/>
      <c r="BLY57" s="613"/>
      <c r="BLZ57" s="613"/>
      <c r="BMI57" s="613"/>
      <c r="BMJ57" s="613"/>
      <c r="BMS57" s="613"/>
      <c r="BMT57" s="613"/>
      <c r="BNC57" s="613"/>
      <c r="BND57" s="613"/>
      <c r="BNM57" s="613"/>
      <c r="BNN57" s="613"/>
      <c r="BNW57" s="613"/>
      <c r="BNX57" s="613"/>
      <c r="BOG57" s="613"/>
      <c r="BOH57" s="613"/>
      <c r="BOQ57" s="613"/>
      <c r="BOR57" s="613"/>
      <c r="BPA57" s="613"/>
      <c r="BPB57" s="613"/>
      <c r="BPK57" s="613"/>
      <c r="BPL57" s="613"/>
      <c r="BPU57" s="613"/>
      <c r="BPV57" s="613"/>
      <c r="BQE57" s="613"/>
      <c r="BQF57" s="613"/>
      <c r="BQO57" s="613"/>
      <c r="BQP57" s="613"/>
      <c r="BQY57" s="613"/>
      <c r="BQZ57" s="613"/>
      <c r="BRI57" s="613"/>
      <c r="BRJ57" s="613"/>
      <c r="BRS57" s="613"/>
      <c r="BRT57" s="613"/>
      <c r="BSC57" s="613"/>
      <c r="BSD57" s="613"/>
      <c r="BSM57" s="613"/>
      <c r="BSN57" s="613"/>
      <c r="BSW57" s="613"/>
      <c r="BSX57" s="613"/>
      <c r="BTG57" s="613"/>
      <c r="BTH57" s="613"/>
      <c r="BTQ57" s="613"/>
      <c r="BTR57" s="613"/>
      <c r="BUA57" s="613"/>
      <c r="BUB57" s="613"/>
      <c r="BUK57" s="613"/>
      <c r="BUL57" s="613"/>
      <c r="BUU57" s="613"/>
      <c r="BUV57" s="613"/>
      <c r="BVE57" s="613"/>
      <c r="BVF57" s="613"/>
      <c r="BVO57" s="613"/>
      <c r="BVP57" s="613"/>
      <c r="BVY57" s="613"/>
      <c r="BVZ57" s="613"/>
      <c r="BWI57" s="613"/>
      <c r="BWJ57" s="613"/>
      <c r="BWS57" s="613"/>
      <c r="BWT57" s="613"/>
      <c r="BXC57" s="613"/>
      <c r="BXD57" s="613"/>
      <c r="BXM57" s="613"/>
      <c r="BXN57" s="613"/>
      <c r="BXW57" s="613"/>
      <c r="BXX57" s="613"/>
      <c r="BYG57" s="613"/>
      <c r="BYH57" s="613"/>
      <c r="BYQ57" s="613"/>
      <c r="BYR57" s="613"/>
      <c r="BZA57" s="613"/>
      <c r="BZB57" s="613"/>
      <c r="BZK57" s="613"/>
      <c r="BZL57" s="613"/>
      <c r="BZU57" s="613"/>
      <c r="BZV57" s="613"/>
      <c r="CAE57" s="613"/>
      <c r="CAF57" s="613"/>
      <c r="CAO57" s="613"/>
      <c r="CAP57" s="613"/>
      <c r="CAY57" s="613"/>
      <c r="CAZ57" s="613"/>
      <c r="CBI57" s="613"/>
      <c r="CBJ57" s="613"/>
      <c r="CBS57" s="613"/>
      <c r="CBT57" s="613"/>
      <c r="CCC57" s="613"/>
      <c r="CCD57" s="613"/>
      <c r="CCM57" s="613"/>
      <c r="CCN57" s="613"/>
      <c r="CCW57" s="613"/>
      <c r="CCX57" s="613"/>
      <c r="CDG57" s="613"/>
      <c r="CDH57" s="613"/>
      <c r="CDQ57" s="613"/>
      <c r="CDR57" s="613"/>
      <c r="CEA57" s="613"/>
      <c r="CEB57" s="613"/>
      <c r="CEK57" s="613"/>
      <c r="CEL57" s="613"/>
      <c r="CEU57" s="613"/>
      <c r="CEV57" s="613"/>
      <c r="CFE57" s="613"/>
      <c r="CFF57" s="613"/>
      <c r="CFO57" s="613"/>
      <c r="CFP57" s="613"/>
      <c r="CFY57" s="613"/>
      <c r="CFZ57" s="613"/>
      <c r="CGI57" s="613"/>
      <c r="CGJ57" s="613"/>
      <c r="CGS57" s="613"/>
      <c r="CGT57" s="613"/>
      <c r="CHC57" s="613"/>
      <c r="CHD57" s="613"/>
      <c r="CHM57" s="613"/>
      <c r="CHN57" s="613"/>
      <c r="CHW57" s="613"/>
      <c r="CHX57" s="613"/>
      <c r="CIG57" s="613"/>
      <c r="CIH57" s="613"/>
      <c r="CIQ57" s="613"/>
      <c r="CIR57" s="613"/>
      <c r="CJA57" s="613"/>
      <c r="CJB57" s="613"/>
      <c r="CJK57" s="613"/>
      <c r="CJL57" s="613"/>
      <c r="CJU57" s="613"/>
      <c r="CJV57" s="613"/>
      <c r="CKE57" s="613"/>
      <c r="CKF57" s="613"/>
      <c r="CKO57" s="613"/>
      <c r="CKP57" s="613"/>
      <c r="CKY57" s="613"/>
      <c r="CKZ57" s="613"/>
      <c r="CLI57" s="613"/>
      <c r="CLJ57" s="613"/>
      <c r="CLS57" s="613"/>
      <c r="CLT57" s="613"/>
      <c r="CMC57" s="613"/>
      <c r="CMD57" s="613"/>
      <c r="CMM57" s="613"/>
      <c r="CMN57" s="613"/>
      <c r="CMW57" s="613"/>
      <c r="CMX57" s="613"/>
      <c r="CNG57" s="613"/>
      <c r="CNH57" s="613"/>
      <c r="CNQ57" s="613"/>
      <c r="CNR57" s="613"/>
      <c r="COA57" s="613"/>
      <c r="COB57" s="613"/>
      <c r="COK57" s="613"/>
      <c r="COL57" s="613"/>
      <c r="COU57" s="613"/>
      <c r="COV57" s="613"/>
      <c r="CPE57" s="613"/>
      <c r="CPF57" s="613"/>
      <c r="CPO57" s="613"/>
      <c r="CPP57" s="613"/>
      <c r="CPY57" s="613"/>
      <c r="CPZ57" s="613"/>
      <c r="CQI57" s="613"/>
      <c r="CQJ57" s="613"/>
      <c r="CQS57" s="613"/>
      <c r="CQT57" s="613"/>
      <c r="CRC57" s="613"/>
      <c r="CRD57" s="613"/>
      <c r="CRM57" s="613"/>
      <c r="CRN57" s="613"/>
      <c r="CRW57" s="613"/>
      <c r="CRX57" s="613"/>
      <c r="CSG57" s="613"/>
      <c r="CSH57" s="613"/>
      <c r="CSQ57" s="613"/>
      <c r="CSR57" s="613"/>
      <c r="CTA57" s="613"/>
      <c r="CTB57" s="613"/>
      <c r="CTK57" s="613"/>
      <c r="CTL57" s="613"/>
      <c r="CTU57" s="613"/>
      <c r="CTV57" s="613"/>
      <c r="CUE57" s="613"/>
      <c r="CUF57" s="613"/>
      <c r="CUO57" s="613"/>
      <c r="CUP57" s="613"/>
      <c r="CUY57" s="613"/>
      <c r="CUZ57" s="613"/>
      <c r="CVI57" s="613"/>
      <c r="CVJ57" s="613"/>
      <c r="CVS57" s="613"/>
      <c r="CVT57" s="613"/>
      <c r="CWC57" s="613"/>
      <c r="CWD57" s="613"/>
      <c r="CWM57" s="613"/>
      <c r="CWN57" s="613"/>
      <c r="CWW57" s="613"/>
      <c r="CWX57" s="613"/>
      <c r="CXG57" s="613"/>
      <c r="CXH57" s="613"/>
      <c r="CXQ57" s="613"/>
      <c r="CXR57" s="613"/>
      <c r="CYA57" s="613"/>
      <c r="CYB57" s="613"/>
      <c r="CYK57" s="613"/>
      <c r="CYL57" s="613"/>
      <c r="CYU57" s="613"/>
      <c r="CYV57" s="613"/>
      <c r="CZE57" s="613"/>
      <c r="CZF57" s="613"/>
      <c r="CZO57" s="613"/>
      <c r="CZP57" s="613"/>
      <c r="CZY57" s="613"/>
      <c r="CZZ57" s="613"/>
      <c r="DAI57" s="613"/>
      <c r="DAJ57" s="613"/>
      <c r="DAS57" s="613"/>
      <c r="DAT57" s="613"/>
      <c r="DBC57" s="613"/>
      <c r="DBD57" s="613"/>
      <c r="DBM57" s="613"/>
      <c r="DBN57" s="613"/>
      <c r="DBW57" s="613"/>
      <c r="DBX57" s="613"/>
      <c r="DCG57" s="613"/>
      <c r="DCH57" s="613"/>
      <c r="DCQ57" s="613"/>
      <c r="DCR57" s="613"/>
      <c r="DDA57" s="613"/>
      <c r="DDB57" s="613"/>
      <c r="DDK57" s="613"/>
      <c r="DDL57" s="613"/>
      <c r="DDU57" s="613"/>
      <c r="DDV57" s="613"/>
      <c r="DEE57" s="613"/>
      <c r="DEF57" s="613"/>
      <c r="DEO57" s="613"/>
      <c r="DEP57" s="613"/>
      <c r="DEY57" s="613"/>
      <c r="DEZ57" s="613"/>
      <c r="DFI57" s="613"/>
      <c r="DFJ57" s="613"/>
      <c r="DFS57" s="613"/>
      <c r="DFT57" s="613"/>
      <c r="DGC57" s="613"/>
      <c r="DGD57" s="613"/>
      <c r="DGM57" s="613"/>
      <c r="DGN57" s="613"/>
      <c r="DGW57" s="613"/>
      <c r="DGX57" s="613"/>
      <c r="DHG57" s="613"/>
      <c r="DHH57" s="613"/>
      <c r="DHQ57" s="613"/>
      <c r="DHR57" s="613"/>
      <c r="DIA57" s="613"/>
      <c r="DIB57" s="613"/>
      <c r="DIK57" s="613"/>
      <c r="DIL57" s="613"/>
      <c r="DIU57" s="613"/>
      <c r="DIV57" s="613"/>
      <c r="DJE57" s="613"/>
      <c r="DJF57" s="613"/>
      <c r="DJO57" s="613"/>
      <c r="DJP57" s="613"/>
      <c r="DJY57" s="613"/>
      <c r="DJZ57" s="613"/>
      <c r="DKI57" s="613"/>
      <c r="DKJ57" s="613"/>
      <c r="DKS57" s="613"/>
      <c r="DKT57" s="613"/>
      <c r="DLC57" s="613"/>
      <c r="DLD57" s="613"/>
      <c r="DLM57" s="613"/>
      <c r="DLN57" s="613"/>
      <c r="DLW57" s="613"/>
      <c r="DLX57" s="613"/>
      <c r="DMG57" s="613"/>
      <c r="DMH57" s="613"/>
      <c r="DMQ57" s="613"/>
      <c r="DMR57" s="613"/>
      <c r="DNA57" s="613"/>
      <c r="DNB57" s="613"/>
      <c r="DNK57" s="613"/>
      <c r="DNL57" s="613"/>
      <c r="DNU57" s="613"/>
      <c r="DNV57" s="613"/>
      <c r="DOE57" s="613"/>
      <c r="DOF57" s="613"/>
      <c r="DOO57" s="613"/>
      <c r="DOP57" s="613"/>
      <c r="DOY57" s="613"/>
      <c r="DOZ57" s="613"/>
      <c r="DPI57" s="613"/>
      <c r="DPJ57" s="613"/>
      <c r="DPS57" s="613"/>
      <c r="DPT57" s="613"/>
      <c r="DQC57" s="613"/>
      <c r="DQD57" s="613"/>
      <c r="DQM57" s="613"/>
      <c r="DQN57" s="613"/>
      <c r="DQW57" s="613"/>
      <c r="DQX57" s="613"/>
      <c r="DRG57" s="613"/>
      <c r="DRH57" s="613"/>
      <c r="DRQ57" s="613"/>
      <c r="DRR57" s="613"/>
      <c r="DSA57" s="613"/>
      <c r="DSB57" s="613"/>
      <c r="DSK57" s="613"/>
      <c r="DSL57" s="613"/>
      <c r="DSU57" s="613"/>
      <c r="DSV57" s="613"/>
      <c r="DTE57" s="613"/>
      <c r="DTF57" s="613"/>
      <c r="DTO57" s="613"/>
      <c r="DTP57" s="613"/>
      <c r="DTY57" s="613"/>
      <c r="DTZ57" s="613"/>
      <c r="DUI57" s="613"/>
      <c r="DUJ57" s="613"/>
      <c r="DUS57" s="613"/>
      <c r="DUT57" s="613"/>
      <c r="DVC57" s="613"/>
      <c r="DVD57" s="613"/>
      <c r="DVM57" s="613"/>
      <c r="DVN57" s="613"/>
      <c r="DVW57" s="613"/>
      <c r="DVX57" s="613"/>
      <c r="DWG57" s="613"/>
      <c r="DWH57" s="613"/>
      <c r="DWQ57" s="613"/>
      <c r="DWR57" s="613"/>
      <c r="DXA57" s="613"/>
      <c r="DXB57" s="613"/>
      <c r="DXK57" s="613"/>
      <c r="DXL57" s="613"/>
      <c r="DXU57" s="613"/>
      <c r="DXV57" s="613"/>
      <c r="DYE57" s="613"/>
      <c r="DYF57" s="613"/>
      <c r="DYO57" s="613"/>
      <c r="DYP57" s="613"/>
      <c r="DYY57" s="613"/>
      <c r="DYZ57" s="613"/>
      <c r="DZI57" s="613"/>
      <c r="DZJ57" s="613"/>
      <c r="DZS57" s="613"/>
      <c r="DZT57" s="613"/>
      <c r="EAC57" s="613"/>
      <c r="EAD57" s="613"/>
      <c r="EAM57" s="613"/>
      <c r="EAN57" s="613"/>
      <c r="EAW57" s="613"/>
      <c r="EAX57" s="613"/>
      <c r="EBG57" s="613"/>
      <c r="EBH57" s="613"/>
      <c r="EBQ57" s="613"/>
      <c r="EBR57" s="613"/>
      <c r="ECA57" s="613"/>
      <c r="ECB57" s="613"/>
      <c r="ECK57" s="613"/>
      <c r="ECL57" s="613"/>
      <c r="ECU57" s="613"/>
      <c r="ECV57" s="613"/>
      <c r="EDE57" s="613"/>
      <c r="EDF57" s="613"/>
      <c r="EDO57" s="613"/>
      <c r="EDP57" s="613"/>
      <c r="EDY57" s="613"/>
      <c r="EDZ57" s="613"/>
      <c r="EEI57" s="613"/>
      <c r="EEJ57" s="613"/>
      <c r="EES57" s="613"/>
      <c r="EET57" s="613"/>
      <c r="EFC57" s="613"/>
      <c r="EFD57" s="613"/>
      <c r="EFM57" s="613"/>
      <c r="EFN57" s="613"/>
      <c r="EFW57" s="613"/>
      <c r="EFX57" s="613"/>
      <c r="EGG57" s="613"/>
      <c r="EGH57" s="613"/>
      <c r="EGQ57" s="613"/>
      <c r="EGR57" s="613"/>
      <c r="EHA57" s="613"/>
      <c r="EHB57" s="613"/>
      <c r="EHK57" s="613"/>
      <c r="EHL57" s="613"/>
      <c r="EHU57" s="613"/>
      <c r="EHV57" s="613"/>
      <c r="EIE57" s="613"/>
      <c r="EIF57" s="613"/>
      <c r="EIO57" s="613"/>
      <c r="EIP57" s="613"/>
      <c r="EIY57" s="613"/>
      <c r="EIZ57" s="613"/>
      <c r="EJI57" s="613"/>
      <c r="EJJ57" s="613"/>
      <c r="EJS57" s="613"/>
      <c r="EJT57" s="613"/>
      <c r="EKC57" s="613"/>
      <c r="EKD57" s="613"/>
      <c r="EKM57" s="613"/>
      <c r="EKN57" s="613"/>
      <c r="EKW57" s="613"/>
      <c r="EKX57" s="613"/>
      <c r="ELG57" s="613"/>
      <c r="ELH57" s="613"/>
      <c r="ELQ57" s="613"/>
      <c r="ELR57" s="613"/>
      <c r="EMA57" s="613"/>
      <c r="EMB57" s="613"/>
      <c r="EMK57" s="613"/>
      <c r="EML57" s="613"/>
      <c r="EMU57" s="613"/>
      <c r="EMV57" s="613"/>
      <c r="ENE57" s="613"/>
      <c r="ENF57" s="613"/>
      <c r="ENO57" s="613"/>
      <c r="ENP57" s="613"/>
      <c r="ENY57" s="613"/>
      <c r="ENZ57" s="613"/>
      <c r="EOI57" s="613"/>
      <c r="EOJ57" s="613"/>
      <c r="EOS57" s="613"/>
      <c r="EOT57" s="613"/>
      <c r="EPC57" s="613"/>
      <c r="EPD57" s="613"/>
      <c r="EPM57" s="613"/>
      <c r="EPN57" s="613"/>
      <c r="EPW57" s="613"/>
      <c r="EPX57" s="613"/>
      <c r="EQG57" s="613"/>
      <c r="EQH57" s="613"/>
      <c r="EQQ57" s="613"/>
      <c r="EQR57" s="613"/>
      <c r="ERA57" s="613"/>
      <c r="ERB57" s="613"/>
      <c r="ERK57" s="613"/>
      <c r="ERL57" s="613"/>
      <c r="ERU57" s="613"/>
      <c r="ERV57" s="613"/>
      <c r="ESE57" s="613"/>
      <c r="ESF57" s="613"/>
      <c r="ESO57" s="613"/>
      <c r="ESP57" s="613"/>
      <c r="ESY57" s="613"/>
      <c r="ESZ57" s="613"/>
      <c r="ETI57" s="613"/>
      <c r="ETJ57" s="613"/>
      <c r="ETS57" s="613"/>
      <c r="ETT57" s="613"/>
      <c r="EUC57" s="613"/>
      <c r="EUD57" s="613"/>
      <c r="EUM57" s="613"/>
      <c r="EUN57" s="613"/>
      <c r="EUW57" s="613"/>
      <c r="EUX57" s="613"/>
      <c r="EVG57" s="613"/>
      <c r="EVH57" s="613"/>
      <c r="EVQ57" s="613"/>
      <c r="EVR57" s="613"/>
      <c r="EWA57" s="613"/>
      <c r="EWB57" s="613"/>
      <c r="EWK57" s="613"/>
      <c r="EWL57" s="613"/>
      <c r="EWU57" s="613"/>
      <c r="EWV57" s="613"/>
      <c r="EXE57" s="613"/>
      <c r="EXF57" s="613"/>
      <c r="EXO57" s="613"/>
      <c r="EXP57" s="613"/>
      <c r="EXY57" s="613"/>
      <c r="EXZ57" s="613"/>
      <c r="EYI57" s="613"/>
      <c r="EYJ57" s="613"/>
      <c r="EYS57" s="613"/>
      <c r="EYT57" s="613"/>
      <c r="EZC57" s="613"/>
      <c r="EZD57" s="613"/>
      <c r="EZM57" s="613"/>
      <c r="EZN57" s="613"/>
      <c r="EZW57" s="613"/>
      <c r="EZX57" s="613"/>
      <c r="FAG57" s="613"/>
      <c r="FAH57" s="613"/>
      <c r="FAQ57" s="613"/>
      <c r="FAR57" s="613"/>
      <c r="FBA57" s="613"/>
      <c r="FBB57" s="613"/>
      <c r="FBK57" s="613"/>
      <c r="FBL57" s="613"/>
      <c r="FBU57" s="613"/>
      <c r="FBV57" s="613"/>
      <c r="FCE57" s="613"/>
      <c r="FCF57" s="613"/>
      <c r="FCO57" s="613"/>
      <c r="FCP57" s="613"/>
      <c r="FCY57" s="613"/>
      <c r="FCZ57" s="613"/>
      <c r="FDI57" s="613"/>
      <c r="FDJ57" s="613"/>
      <c r="FDS57" s="613"/>
      <c r="FDT57" s="613"/>
      <c r="FEC57" s="613"/>
      <c r="FED57" s="613"/>
      <c r="FEM57" s="613"/>
      <c r="FEN57" s="613"/>
      <c r="FEW57" s="613"/>
      <c r="FEX57" s="613"/>
      <c r="FFG57" s="613"/>
      <c r="FFH57" s="613"/>
      <c r="FFQ57" s="613"/>
      <c r="FFR57" s="613"/>
      <c r="FGA57" s="613"/>
      <c r="FGB57" s="613"/>
      <c r="FGK57" s="613"/>
      <c r="FGL57" s="613"/>
      <c r="FGU57" s="613"/>
      <c r="FGV57" s="613"/>
      <c r="FHE57" s="613"/>
      <c r="FHF57" s="613"/>
      <c r="FHO57" s="613"/>
      <c r="FHP57" s="613"/>
      <c r="FHY57" s="613"/>
      <c r="FHZ57" s="613"/>
      <c r="FII57" s="613"/>
      <c r="FIJ57" s="613"/>
      <c r="FIS57" s="613"/>
      <c r="FIT57" s="613"/>
      <c r="FJC57" s="613"/>
      <c r="FJD57" s="613"/>
      <c r="FJM57" s="613"/>
      <c r="FJN57" s="613"/>
      <c r="FJW57" s="613"/>
      <c r="FJX57" s="613"/>
      <c r="FKG57" s="613"/>
      <c r="FKH57" s="613"/>
      <c r="FKQ57" s="613"/>
      <c r="FKR57" s="613"/>
      <c r="FLA57" s="613"/>
      <c r="FLB57" s="613"/>
      <c r="FLK57" s="613"/>
      <c r="FLL57" s="613"/>
      <c r="FLU57" s="613"/>
      <c r="FLV57" s="613"/>
      <c r="FME57" s="613"/>
      <c r="FMF57" s="613"/>
      <c r="FMO57" s="613"/>
      <c r="FMP57" s="613"/>
      <c r="FMY57" s="613"/>
      <c r="FMZ57" s="613"/>
      <c r="FNI57" s="613"/>
      <c r="FNJ57" s="613"/>
      <c r="FNS57" s="613"/>
      <c r="FNT57" s="613"/>
      <c r="FOC57" s="613"/>
      <c r="FOD57" s="613"/>
      <c r="FOM57" s="613"/>
      <c r="FON57" s="613"/>
      <c r="FOW57" s="613"/>
      <c r="FOX57" s="613"/>
      <c r="FPG57" s="613"/>
      <c r="FPH57" s="613"/>
      <c r="FPQ57" s="613"/>
      <c r="FPR57" s="613"/>
      <c r="FQA57" s="613"/>
      <c r="FQB57" s="613"/>
      <c r="FQK57" s="613"/>
      <c r="FQL57" s="613"/>
      <c r="FQU57" s="613"/>
      <c r="FQV57" s="613"/>
      <c r="FRE57" s="613"/>
      <c r="FRF57" s="613"/>
      <c r="FRO57" s="613"/>
      <c r="FRP57" s="613"/>
      <c r="FRY57" s="613"/>
      <c r="FRZ57" s="613"/>
      <c r="FSI57" s="613"/>
      <c r="FSJ57" s="613"/>
      <c r="FSS57" s="613"/>
      <c r="FST57" s="613"/>
      <c r="FTC57" s="613"/>
      <c r="FTD57" s="613"/>
      <c r="FTM57" s="613"/>
      <c r="FTN57" s="613"/>
      <c r="FTW57" s="613"/>
      <c r="FTX57" s="613"/>
      <c r="FUG57" s="613"/>
      <c r="FUH57" s="613"/>
      <c r="FUQ57" s="613"/>
      <c r="FUR57" s="613"/>
      <c r="FVA57" s="613"/>
      <c r="FVB57" s="613"/>
      <c r="FVK57" s="613"/>
      <c r="FVL57" s="613"/>
      <c r="FVU57" s="613"/>
      <c r="FVV57" s="613"/>
      <c r="FWE57" s="613"/>
      <c r="FWF57" s="613"/>
      <c r="FWO57" s="613"/>
      <c r="FWP57" s="613"/>
      <c r="FWY57" s="613"/>
      <c r="FWZ57" s="613"/>
      <c r="FXI57" s="613"/>
      <c r="FXJ57" s="613"/>
      <c r="FXS57" s="613"/>
      <c r="FXT57" s="613"/>
      <c r="FYC57" s="613"/>
      <c r="FYD57" s="613"/>
      <c r="FYM57" s="613"/>
      <c r="FYN57" s="613"/>
      <c r="FYW57" s="613"/>
      <c r="FYX57" s="613"/>
      <c r="FZG57" s="613"/>
      <c r="FZH57" s="613"/>
      <c r="FZQ57" s="613"/>
      <c r="FZR57" s="613"/>
      <c r="GAA57" s="613"/>
      <c r="GAB57" s="613"/>
      <c r="GAK57" s="613"/>
      <c r="GAL57" s="613"/>
      <c r="GAU57" s="613"/>
      <c r="GAV57" s="613"/>
      <c r="GBE57" s="613"/>
      <c r="GBF57" s="613"/>
      <c r="GBO57" s="613"/>
      <c r="GBP57" s="613"/>
      <c r="GBY57" s="613"/>
      <c r="GBZ57" s="613"/>
      <c r="GCI57" s="613"/>
      <c r="GCJ57" s="613"/>
      <c r="GCS57" s="613"/>
      <c r="GCT57" s="613"/>
      <c r="GDC57" s="613"/>
      <c r="GDD57" s="613"/>
      <c r="GDM57" s="613"/>
      <c r="GDN57" s="613"/>
      <c r="GDW57" s="613"/>
      <c r="GDX57" s="613"/>
      <c r="GEG57" s="613"/>
      <c r="GEH57" s="613"/>
      <c r="GEQ57" s="613"/>
      <c r="GER57" s="613"/>
      <c r="GFA57" s="613"/>
      <c r="GFB57" s="613"/>
      <c r="GFK57" s="613"/>
      <c r="GFL57" s="613"/>
      <c r="GFU57" s="613"/>
      <c r="GFV57" s="613"/>
      <c r="GGE57" s="613"/>
      <c r="GGF57" s="613"/>
      <c r="GGO57" s="613"/>
      <c r="GGP57" s="613"/>
      <c r="GGY57" s="613"/>
      <c r="GGZ57" s="613"/>
      <c r="GHI57" s="613"/>
      <c r="GHJ57" s="613"/>
      <c r="GHS57" s="613"/>
      <c r="GHT57" s="613"/>
      <c r="GIC57" s="613"/>
      <c r="GID57" s="613"/>
      <c r="GIM57" s="613"/>
      <c r="GIN57" s="613"/>
      <c r="GIW57" s="613"/>
      <c r="GIX57" s="613"/>
      <c r="GJG57" s="613"/>
      <c r="GJH57" s="613"/>
      <c r="GJQ57" s="613"/>
      <c r="GJR57" s="613"/>
      <c r="GKA57" s="613"/>
      <c r="GKB57" s="613"/>
      <c r="GKK57" s="613"/>
      <c r="GKL57" s="613"/>
      <c r="GKU57" s="613"/>
      <c r="GKV57" s="613"/>
      <c r="GLE57" s="613"/>
      <c r="GLF57" s="613"/>
      <c r="GLO57" s="613"/>
      <c r="GLP57" s="613"/>
      <c r="GLY57" s="613"/>
      <c r="GLZ57" s="613"/>
      <c r="GMI57" s="613"/>
      <c r="GMJ57" s="613"/>
      <c r="GMS57" s="613"/>
      <c r="GMT57" s="613"/>
      <c r="GNC57" s="613"/>
      <c r="GND57" s="613"/>
      <c r="GNM57" s="613"/>
      <c r="GNN57" s="613"/>
      <c r="GNW57" s="613"/>
      <c r="GNX57" s="613"/>
      <c r="GOG57" s="613"/>
      <c r="GOH57" s="613"/>
      <c r="GOQ57" s="613"/>
      <c r="GOR57" s="613"/>
      <c r="GPA57" s="613"/>
      <c r="GPB57" s="613"/>
      <c r="GPK57" s="613"/>
      <c r="GPL57" s="613"/>
      <c r="GPU57" s="613"/>
      <c r="GPV57" s="613"/>
      <c r="GQE57" s="613"/>
      <c r="GQF57" s="613"/>
      <c r="GQO57" s="613"/>
      <c r="GQP57" s="613"/>
      <c r="GQY57" s="613"/>
      <c r="GQZ57" s="613"/>
      <c r="GRI57" s="613"/>
      <c r="GRJ57" s="613"/>
      <c r="GRS57" s="613"/>
      <c r="GRT57" s="613"/>
      <c r="GSC57" s="613"/>
      <c r="GSD57" s="613"/>
      <c r="GSM57" s="613"/>
      <c r="GSN57" s="613"/>
      <c r="GSW57" s="613"/>
      <c r="GSX57" s="613"/>
      <c r="GTG57" s="613"/>
      <c r="GTH57" s="613"/>
      <c r="GTQ57" s="613"/>
      <c r="GTR57" s="613"/>
      <c r="GUA57" s="613"/>
      <c r="GUB57" s="613"/>
      <c r="GUK57" s="613"/>
      <c r="GUL57" s="613"/>
      <c r="GUU57" s="613"/>
      <c r="GUV57" s="613"/>
      <c r="GVE57" s="613"/>
      <c r="GVF57" s="613"/>
      <c r="GVO57" s="613"/>
      <c r="GVP57" s="613"/>
      <c r="GVY57" s="613"/>
      <c r="GVZ57" s="613"/>
      <c r="GWI57" s="613"/>
      <c r="GWJ57" s="613"/>
      <c r="GWS57" s="613"/>
      <c r="GWT57" s="613"/>
      <c r="GXC57" s="613"/>
      <c r="GXD57" s="613"/>
      <c r="GXM57" s="613"/>
      <c r="GXN57" s="613"/>
      <c r="GXW57" s="613"/>
      <c r="GXX57" s="613"/>
      <c r="GYG57" s="613"/>
      <c r="GYH57" s="613"/>
      <c r="GYQ57" s="613"/>
      <c r="GYR57" s="613"/>
      <c r="GZA57" s="613"/>
      <c r="GZB57" s="613"/>
      <c r="GZK57" s="613"/>
      <c r="GZL57" s="613"/>
      <c r="GZU57" s="613"/>
      <c r="GZV57" s="613"/>
      <c r="HAE57" s="613"/>
      <c r="HAF57" s="613"/>
      <c r="HAO57" s="613"/>
      <c r="HAP57" s="613"/>
      <c r="HAY57" s="613"/>
      <c r="HAZ57" s="613"/>
      <c r="HBI57" s="613"/>
      <c r="HBJ57" s="613"/>
      <c r="HBS57" s="613"/>
      <c r="HBT57" s="613"/>
      <c r="HCC57" s="613"/>
      <c r="HCD57" s="613"/>
      <c r="HCM57" s="613"/>
      <c r="HCN57" s="613"/>
      <c r="HCW57" s="613"/>
      <c r="HCX57" s="613"/>
      <c r="HDG57" s="613"/>
      <c r="HDH57" s="613"/>
      <c r="HDQ57" s="613"/>
      <c r="HDR57" s="613"/>
      <c r="HEA57" s="613"/>
      <c r="HEB57" s="613"/>
      <c r="HEK57" s="613"/>
      <c r="HEL57" s="613"/>
      <c r="HEU57" s="613"/>
      <c r="HEV57" s="613"/>
      <c r="HFE57" s="613"/>
      <c r="HFF57" s="613"/>
      <c r="HFO57" s="613"/>
      <c r="HFP57" s="613"/>
      <c r="HFY57" s="613"/>
      <c r="HFZ57" s="613"/>
      <c r="HGI57" s="613"/>
      <c r="HGJ57" s="613"/>
      <c r="HGS57" s="613"/>
      <c r="HGT57" s="613"/>
      <c r="HHC57" s="613"/>
      <c r="HHD57" s="613"/>
      <c r="HHM57" s="613"/>
      <c r="HHN57" s="613"/>
      <c r="HHW57" s="613"/>
      <c r="HHX57" s="613"/>
      <c r="HIG57" s="613"/>
      <c r="HIH57" s="613"/>
      <c r="HIQ57" s="613"/>
      <c r="HIR57" s="613"/>
      <c r="HJA57" s="613"/>
      <c r="HJB57" s="613"/>
      <c r="HJK57" s="613"/>
      <c r="HJL57" s="613"/>
      <c r="HJU57" s="613"/>
      <c r="HJV57" s="613"/>
      <c r="HKE57" s="613"/>
      <c r="HKF57" s="613"/>
      <c r="HKO57" s="613"/>
      <c r="HKP57" s="613"/>
      <c r="HKY57" s="613"/>
      <c r="HKZ57" s="613"/>
      <c r="HLI57" s="613"/>
      <c r="HLJ57" s="613"/>
      <c r="HLS57" s="613"/>
      <c r="HLT57" s="613"/>
      <c r="HMC57" s="613"/>
      <c r="HMD57" s="613"/>
      <c r="HMM57" s="613"/>
      <c r="HMN57" s="613"/>
      <c r="HMW57" s="613"/>
      <c r="HMX57" s="613"/>
      <c r="HNG57" s="613"/>
      <c r="HNH57" s="613"/>
      <c r="HNQ57" s="613"/>
      <c r="HNR57" s="613"/>
      <c r="HOA57" s="613"/>
      <c r="HOB57" s="613"/>
      <c r="HOK57" s="613"/>
      <c r="HOL57" s="613"/>
      <c r="HOU57" s="613"/>
      <c r="HOV57" s="613"/>
      <c r="HPE57" s="613"/>
      <c r="HPF57" s="613"/>
      <c r="HPO57" s="613"/>
      <c r="HPP57" s="613"/>
      <c r="HPY57" s="613"/>
      <c r="HPZ57" s="613"/>
      <c r="HQI57" s="613"/>
      <c r="HQJ57" s="613"/>
      <c r="HQS57" s="613"/>
      <c r="HQT57" s="613"/>
      <c r="HRC57" s="613"/>
      <c r="HRD57" s="613"/>
      <c r="HRM57" s="613"/>
      <c r="HRN57" s="613"/>
      <c r="HRW57" s="613"/>
      <c r="HRX57" s="613"/>
      <c r="HSG57" s="613"/>
      <c r="HSH57" s="613"/>
      <c r="HSQ57" s="613"/>
      <c r="HSR57" s="613"/>
      <c r="HTA57" s="613"/>
      <c r="HTB57" s="613"/>
      <c r="HTK57" s="613"/>
      <c r="HTL57" s="613"/>
      <c r="HTU57" s="613"/>
      <c r="HTV57" s="613"/>
      <c r="HUE57" s="613"/>
      <c r="HUF57" s="613"/>
      <c r="HUO57" s="613"/>
      <c r="HUP57" s="613"/>
      <c r="HUY57" s="613"/>
      <c r="HUZ57" s="613"/>
      <c r="HVI57" s="613"/>
      <c r="HVJ57" s="613"/>
      <c r="HVS57" s="613"/>
      <c r="HVT57" s="613"/>
      <c r="HWC57" s="613"/>
      <c r="HWD57" s="613"/>
      <c r="HWM57" s="613"/>
      <c r="HWN57" s="613"/>
      <c r="HWW57" s="613"/>
      <c r="HWX57" s="613"/>
      <c r="HXG57" s="613"/>
      <c r="HXH57" s="613"/>
      <c r="HXQ57" s="613"/>
      <c r="HXR57" s="613"/>
      <c r="HYA57" s="613"/>
      <c r="HYB57" s="613"/>
      <c r="HYK57" s="613"/>
      <c r="HYL57" s="613"/>
      <c r="HYU57" s="613"/>
      <c r="HYV57" s="613"/>
      <c r="HZE57" s="613"/>
      <c r="HZF57" s="613"/>
      <c r="HZO57" s="613"/>
      <c r="HZP57" s="613"/>
      <c r="HZY57" s="613"/>
      <c r="HZZ57" s="613"/>
      <c r="IAI57" s="613"/>
      <c r="IAJ57" s="613"/>
      <c r="IAS57" s="613"/>
      <c r="IAT57" s="613"/>
      <c r="IBC57" s="613"/>
      <c r="IBD57" s="613"/>
      <c r="IBM57" s="613"/>
      <c r="IBN57" s="613"/>
      <c r="IBW57" s="613"/>
      <c r="IBX57" s="613"/>
      <c r="ICG57" s="613"/>
      <c r="ICH57" s="613"/>
      <c r="ICQ57" s="613"/>
      <c r="ICR57" s="613"/>
      <c r="IDA57" s="613"/>
      <c r="IDB57" s="613"/>
      <c r="IDK57" s="613"/>
      <c r="IDL57" s="613"/>
      <c r="IDU57" s="613"/>
      <c r="IDV57" s="613"/>
      <c r="IEE57" s="613"/>
      <c r="IEF57" s="613"/>
      <c r="IEO57" s="613"/>
      <c r="IEP57" s="613"/>
      <c r="IEY57" s="613"/>
      <c r="IEZ57" s="613"/>
      <c r="IFI57" s="613"/>
      <c r="IFJ57" s="613"/>
      <c r="IFS57" s="613"/>
      <c r="IFT57" s="613"/>
      <c r="IGC57" s="613"/>
      <c r="IGD57" s="613"/>
      <c r="IGM57" s="613"/>
      <c r="IGN57" s="613"/>
      <c r="IGW57" s="613"/>
      <c r="IGX57" s="613"/>
      <c r="IHG57" s="613"/>
      <c r="IHH57" s="613"/>
      <c r="IHQ57" s="613"/>
      <c r="IHR57" s="613"/>
      <c r="IIA57" s="613"/>
      <c r="IIB57" s="613"/>
      <c r="IIK57" s="613"/>
      <c r="IIL57" s="613"/>
      <c r="IIU57" s="613"/>
      <c r="IIV57" s="613"/>
      <c r="IJE57" s="613"/>
      <c r="IJF57" s="613"/>
      <c r="IJO57" s="613"/>
      <c r="IJP57" s="613"/>
      <c r="IJY57" s="613"/>
      <c r="IJZ57" s="613"/>
      <c r="IKI57" s="613"/>
      <c r="IKJ57" s="613"/>
      <c r="IKS57" s="613"/>
      <c r="IKT57" s="613"/>
      <c r="ILC57" s="613"/>
      <c r="ILD57" s="613"/>
      <c r="ILM57" s="613"/>
      <c r="ILN57" s="613"/>
      <c r="ILW57" s="613"/>
      <c r="ILX57" s="613"/>
      <c r="IMG57" s="613"/>
      <c r="IMH57" s="613"/>
      <c r="IMQ57" s="613"/>
      <c r="IMR57" s="613"/>
      <c r="INA57" s="613"/>
      <c r="INB57" s="613"/>
      <c r="INK57" s="613"/>
      <c r="INL57" s="613"/>
      <c r="INU57" s="613"/>
      <c r="INV57" s="613"/>
      <c r="IOE57" s="613"/>
      <c r="IOF57" s="613"/>
      <c r="IOO57" s="613"/>
      <c r="IOP57" s="613"/>
      <c r="IOY57" s="613"/>
      <c r="IOZ57" s="613"/>
      <c r="IPI57" s="613"/>
      <c r="IPJ57" s="613"/>
      <c r="IPS57" s="613"/>
      <c r="IPT57" s="613"/>
      <c r="IQC57" s="613"/>
      <c r="IQD57" s="613"/>
      <c r="IQM57" s="613"/>
      <c r="IQN57" s="613"/>
      <c r="IQW57" s="613"/>
      <c r="IQX57" s="613"/>
      <c r="IRG57" s="613"/>
      <c r="IRH57" s="613"/>
      <c r="IRQ57" s="613"/>
      <c r="IRR57" s="613"/>
      <c r="ISA57" s="613"/>
      <c r="ISB57" s="613"/>
      <c r="ISK57" s="613"/>
      <c r="ISL57" s="613"/>
      <c r="ISU57" s="613"/>
      <c r="ISV57" s="613"/>
      <c r="ITE57" s="613"/>
      <c r="ITF57" s="613"/>
      <c r="ITO57" s="613"/>
      <c r="ITP57" s="613"/>
      <c r="ITY57" s="613"/>
      <c r="ITZ57" s="613"/>
      <c r="IUI57" s="613"/>
      <c r="IUJ57" s="613"/>
      <c r="IUS57" s="613"/>
      <c r="IUT57" s="613"/>
      <c r="IVC57" s="613"/>
      <c r="IVD57" s="613"/>
      <c r="IVM57" s="613"/>
      <c r="IVN57" s="613"/>
      <c r="IVW57" s="613"/>
      <c r="IVX57" s="613"/>
      <c r="IWG57" s="613"/>
      <c r="IWH57" s="613"/>
      <c r="IWQ57" s="613"/>
      <c r="IWR57" s="613"/>
      <c r="IXA57" s="613"/>
      <c r="IXB57" s="613"/>
      <c r="IXK57" s="613"/>
      <c r="IXL57" s="613"/>
      <c r="IXU57" s="613"/>
      <c r="IXV57" s="613"/>
      <c r="IYE57" s="613"/>
      <c r="IYF57" s="613"/>
      <c r="IYO57" s="613"/>
      <c r="IYP57" s="613"/>
      <c r="IYY57" s="613"/>
      <c r="IYZ57" s="613"/>
      <c r="IZI57" s="613"/>
      <c r="IZJ57" s="613"/>
      <c r="IZS57" s="613"/>
      <c r="IZT57" s="613"/>
      <c r="JAC57" s="613"/>
      <c r="JAD57" s="613"/>
      <c r="JAM57" s="613"/>
      <c r="JAN57" s="613"/>
      <c r="JAW57" s="613"/>
      <c r="JAX57" s="613"/>
      <c r="JBG57" s="613"/>
      <c r="JBH57" s="613"/>
      <c r="JBQ57" s="613"/>
      <c r="JBR57" s="613"/>
      <c r="JCA57" s="613"/>
      <c r="JCB57" s="613"/>
      <c r="JCK57" s="613"/>
      <c r="JCL57" s="613"/>
      <c r="JCU57" s="613"/>
      <c r="JCV57" s="613"/>
      <c r="JDE57" s="613"/>
      <c r="JDF57" s="613"/>
      <c r="JDO57" s="613"/>
      <c r="JDP57" s="613"/>
      <c r="JDY57" s="613"/>
      <c r="JDZ57" s="613"/>
      <c r="JEI57" s="613"/>
      <c r="JEJ57" s="613"/>
      <c r="JES57" s="613"/>
      <c r="JET57" s="613"/>
      <c r="JFC57" s="613"/>
      <c r="JFD57" s="613"/>
      <c r="JFM57" s="613"/>
      <c r="JFN57" s="613"/>
      <c r="JFW57" s="613"/>
      <c r="JFX57" s="613"/>
      <c r="JGG57" s="613"/>
      <c r="JGH57" s="613"/>
      <c r="JGQ57" s="613"/>
      <c r="JGR57" s="613"/>
      <c r="JHA57" s="613"/>
      <c r="JHB57" s="613"/>
      <c r="JHK57" s="613"/>
      <c r="JHL57" s="613"/>
      <c r="JHU57" s="613"/>
      <c r="JHV57" s="613"/>
      <c r="JIE57" s="613"/>
      <c r="JIF57" s="613"/>
      <c r="JIO57" s="613"/>
      <c r="JIP57" s="613"/>
      <c r="JIY57" s="613"/>
      <c r="JIZ57" s="613"/>
      <c r="JJI57" s="613"/>
      <c r="JJJ57" s="613"/>
      <c r="JJS57" s="613"/>
      <c r="JJT57" s="613"/>
      <c r="JKC57" s="613"/>
      <c r="JKD57" s="613"/>
      <c r="JKM57" s="613"/>
      <c r="JKN57" s="613"/>
      <c r="JKW57" s="613"/>
      <c r="JKX57" s="613"/>
      <c r="JLG57" s="613"/>
      <c r="JLH57" s="613"/>
      <c r="JLQ57" s="613"/>
      <c r="JLR57" s="613"/>
      <c r="JMA57" s="613"/>
      <c r="JMB57" s="613"/>
      <c r="JMK57" s="613"/>
      <c r="JML57" s="613"/>
      <c r="JMU57" s="613"/>
      <c r="JMV57" s="613"/>
      <c r="JNE57" s="613"/>
      <c r="JNF57" s="613"/>
      <c r="JNO57" s="613"/>
      <c r="JNP57" s="613"/>
      <c r="JNY57" s="613"/>
      <c r="JNZ57" s="613"/>
      <c r="JOI57" s="613"/>
      <c r="JOJ57" s="613"/>
      <c r="JOS57" s="613"/>
      <c r="JOT57" s="613"/>
      <c r="JPC57" s="613"/>
      <c r="JPD57" s="613"/>
      <c r="JPM57" s="613"/>
      <c r="JPN57" s="613"/>
      <c r="JPW57" s="613"/>
      <c r="JPX57" s="613"/>
      <c r="JQG57" s="613"/>
      <c r="JQH57" s="613"/>
      <c r="JQQ57" s="613"/>
      <c r="JQR57" s="613"/>
      <c r="JRA57" s="613"/>
      <c r="JRB57" s="613"/>
      <c r="JRK57" s="613"/>
      <c r="JRL57" s="613"/>
      <c r="JRU57" s="613"/>
      <c r="JRV57" s="613"/>
      <c r="JSE57" s="613"/>
      <c r="JSF57" s="613"/>
      <c r="JSO57" s="613"/>
      <c r="JSP57" s="613"/>
      <c r="JSY57" s="613"/>
      <c r="JSZ57" s="613"/>
      <c r="JTI57" s="613"/>
      <c r="JTJ57" s="613"/>
      <c r="JTS57" s="613"/>
      <c r="JTT57" s="613"/>
      <c r="JUC57" s="613"/>
      <c r="JUD57" s="613"/>
      <c r="JUM57" s="613"/>
      <c r="JUN57" s="613"/>
      <c r="JUW57" s="613"/>
      <c r="JUX57" s="613"/>
      <c r="JVG57" s="613"/>
      <c r="JVH57" s="613"/>
      <c r="JVQ57" s="613"/>
      <c r="JVR57" s="613"/>
      <c r="JWA57" s="613"/>
      <c r="JWB57" s="613"/>
      <c r="JWK57" s="613"/>
      <c r="JWL57" s="613"/>
      <c r="JWU57" s="613"/>
      <c r="JWV57" s="613"/>
      <c r="JXE57" s="613"/>
      <c r="JXF57" s="613"/>
      <c r="JXO57" s="613"/>
      <c r="JXP57" s="613"/>
      <c r="JXY57" s="613"/>
      <c r="JXZ57" s="613"/>
      <c r="JYI57" s="613"/>
      <c r="JYJ57" s="613"/>
      <c r="JYS57" s="613"/>
      <c r="JYT57" s="613"/>
      <c r="JZC57" s="613"/>
      <c r="JZD57" s="613"/>
      <c r="JZM57" s="613"/>
      <c r="JZN57" s="613"/>
      <c r="JZW57" s="613"/>
      <c r="JZX57" s="613"/>
      <c r="KAG57" s="613"/>
      <c r="KAH57" s="613"/>
      <c r="KAQ57" s="613"/>
      <c r="KAR57" s="613"/>
      <c r="KBA57" s="613"/>
      <c r="KBB57" s="613"/>
      <c r="KBK57" s="613"/>
      <c r="KBL57" s="613"/>
      <c r="KBU57" s="613"/>
      <c r="KBV57" s="613"/>
      <c r="KCE57" s="613"/>
      <c r="KCF57" s="613"/>
      <c r="KCO57" s="613"/>
      <c r="KCP57" s="613"/>
      <c r="KCY57" s="613"/>
      <c r="KCZ57" s="613"/>
      <c r="KDI57" s="613"/>
      <c r="KDJ57" s="613"/>
      <c r="KDS57" s="613"/>
      <c r="KDT57" s="613"/>
      <c r="KEC57" s="613"/>
      <c r="KED57" s="613"/>
      <c r="KEM57" s="613"/>
      <c r="KEN57" s="613"/>
      <c r="KEW57" s="613"/>
      <c r="KEX57" s="613"/>
      <c r="KFG57" s="613"/>
      <c r="KFH57" s="613"/>
      <c r="KFQ57" s="613"/>
      <c r="KFR57" s="613"/>
      <c r="KGA57" s="613"/>
      <c r="KGB57" s="613"/>
      <c r="KGK57" s="613"/>
      <c r="KGL57" s="613"/>
      <c r="KGU57" s="613"/>
      <c r="KGV57" s="613"/>
      <c r="KHE57" s="613"/>
      <c r="KHF57" s="613"/>
      <c r="KHO57" s="613"/>
      <c r="KHP57" s="613"/>
      <c r="KHY57" s="613"/>
      <c r="KHZ57" s="613"/>
      <c r="KII57" s="613"/>
      <c r="KIJ57" s="613"/>
      <c r="KIS57" s="613"/>
      <c r="KIT57" s="613"/>
      <c r="KJC57" s="613"/>
      <c r="KJD57" s="613"/>
      <c r="KJM57" s="613"/>
      <c r="KJN57" s="613"/>
      <c r="KJW57" s="613"/>
      <c r="KJX57" s="613"/>
      <c r="KKG57" s="613"/>
      <c r="KKH57" s="613"/>
      <c r="KKQ57" s="613"/>
      <c r="KKR57" s="613"/>
      <c r="KLA57" s="613"/>
      <c r="KLB57" s="613"/>
      <c r="KLK57" s="613"/>
      <c r="KLL57" s="613"/>
      <c r="KLU57" s="613"/>
      <c r="KLV57" s="613"/>
      <c r="KME57" s="613"/>
      <c r="KMF57" s="613"/>
      <c r="KMO57" s="613"/>
      <c r="KMP57" s="613"/>
      <c r="KMY57" s="613"/>
      <c r="KMZ57" s="613"/>
      <c r="KNI57" s="613"/>
      <c r="KNJ57" s="613"/>
      <c r="KNS57" s="613"/>
      <c r="KNT57" s="613"/>
      <c r="KOC57" s="613"/>
      <c r="KOD57" s="613"/>
      <c r="KOM57" s="613"/>
      <c r="KON57" s="613"/>
      <c r="KOW57" s="613"/>
      <c r="KOX57" s="613"/>
      <c r="KPG57" s="613"/>
      <c r="KPH57" s="613"/>
      <c r="KPQ57" s="613"/>
      <c r="KPR57" s="613"/>
      <c r="KQA57" s="613"/>
      <c r="KQB57" s="613"/>
      <c r="KQK57" s="613"/>
      <c r="KQL57" s="613"/>
      <c r="KQU57" s="613"/>
      <c r="KQV57" s="613"/>
      <c r="KRE57" s="613"/>
      <c r="KRF57" s="613"/>
      <c r="KRO57" s="613"/>
      <c r="KRP57" s="613"/>
      <c r="KRY57" s="613"/>
      <c r="KRZ57" s="613"/>
      <c r="KSI57" s="613"/>
      <c r="KSJ57" s="613"/>
      <c r="KSS57" s="613"/>
      <c r="KST57" s="613"/>
      <c r="KTC57" s="613"/>
      <c r="KTD57" s="613"/>
      <c r="KTM57" s="613"/>
      <c r="KTN57" s="613"/>
      <c r="KTW57" s="613"/>
      <c r="KTX57" s="613"/>
      <c r="KUG57" s="613"/>
      <c r="KUH57" s="613"/>
      <c r="KUQ57" s="613"/>
      <c r="KUR57" s="613"/>
      <c r="KVA57" s="613"/>
      <c r="KVB57" s="613"/>
      <c r="KVK57" s="613"/>
      <c r="KVL57" s="613"/>
      <c r="KVU57" s="613"/>
      <c r="KVV57" s="613"/>
      <c r="KWE57" s="613"/>
      <c r="KWF57" s="613"/>
      <c r="KWO57" s="613"/>
      <c r="KWP57" s="613"/>
      <c r="KWY57" s="613"/>
      <c r="KWZ57" s="613"/>
      <c r="KXI57" s="613"/>
      <c r="KXJ57" s="613"/>
      <c r="KXS57" s="613"/>
      <c r="KXT57" s="613"/>
      <c r="KYC57" s="613"/>
      <c r="KYD57" s="613"/>
      <c r="KYM57" s="613"/>
      <c r="KYN57" s="613"/>
      <c r="KYW57" s="613"/>
      <c r="KYX57" s="613"/>
      <c r="KZG57" s="613"/>
      <c r="KZH57" s="613"/>
      <c r="KZQ57" s="613"/>
      <c r="KZR57" s="613"/>
      <c r="LAA57" s="613"/>
      <c r="LAB57" s="613"/>
      <c r="LAK57" s="613"/>
      <c r="LAL57" s="613"/>
      <c r="LAU57" s="613"/>
      <c r="LAV57" s="613"/>
      <c r="LBE57" s="613"/>
      <c r="LBF57" s="613"/>
      <c r="LBO57" s="613"/>
      <c r="LBP57" s="613"/>
      <c r="LBY57" s="613"/>
      <c r="LBZ57" s="613"/>
      <c r="LCI57" s="613"/>
      <c r="LCJ57" s="613"/>
      <c r="LCS57" s="613"/>
      <c r="LCT57" s="613"/>
      <c r="LDC57" s="613"/>
      <c r="LDD57" s="613"/>
      <c r="LDM57" s="613"/>
      <c r="LDN57" s="613"/>
      <c r="LDW57" s="613"/>
      <c r="LDX57" s="613"/>
      <c r="LEG57" s="613"/>
      <c r="LEH57" s="613"/>
      <c r="LEQ57" s="613"/>
      <c r="LER57" s="613"/>
      <c r="LFA57" s="613"/>
      <c r="LFB57" s="613"/>
      <c r="LFK57" s="613"/>
      <c r="LFL57" s="613"/>
      <c r="LFU57" s="613"/>
      <c r="LFV57" s="613"/>
      <c r="LGE57" s="613"/>
      <c r="LGF57" s="613"/>
      <c r="LGO57" s="613"/>
      <c r="LGP57" s="613"/>
      <c r="LGY57" s="613"/>
      <c r="LGZ57" s="613"/>
      <c r="LHI57" s="613"/>
      <c r="LHJ57" s="613"/>
      <c r="LHS57" s="613"/>
      <c r="LHT57" s="613"/>
      <c r="LIC57" s="613"/>
      <c r="LID57" s="613"/>
      <c r="LIM57" s="613"/>
      <c r="LIN57" s="613"/>
      <c r="LIW57" s="613"/>
      <c r="LIX57" s="613"/>
      <c r="LJG57" s="613"/>
      <c r="LJH57" s="613"/>
      <c r="LJQ57" s="613"/>
      <c r="LJR57" s="613"/>
      <c r="LKA57" s="613"/>
      <c r="LKB57" s="613"/>
      <c r="LKK57" s="613"/>
      <c r="LKL57" s="613"/>
      <c r="LKU57" s="613"/>
      <c r="LKV57" s="613"/>
      <c r="LLE57" s="613"/>
      <c r="LLF57" s="613"/>
      <c r="LLO57" s="613"/>
      <c r="LLP57" s="613"/>
      <c r="LLY57" s="613"/>
      <c r="LLZ57" s="613"/>
      <c r="LMI57" s="613"/>
      <c r="LMJ57" s="613"/>
      <c r="LMS57" s="613"/>
      <c r="LMT57" s="613"/>
      <c r="LNC57" s="613"/>
      <c r="LND57" s="613"/>
      <c r="LNM57" s="613"/>
      <c r="LNN57" s="613"/>
      <c r="LNW57" s="613"/>
      <c r="LNX57" s="613"/>
      <c r="LOG57" s="613"/>
      <c r="LOH57" s="613"/>
      <c r="LOQ57" s="613"/>
      <c r="LOR57" s="613"/>
      <c r="LPA57" s="613"/>
      <c r="LPB57" s="613"/>
      <c r="LPK57" s="613"/>
      <c r="LPL57" s="613"/>
      <c r="LPU57" s="613"/>
      <c r="LPV57" s="613"/>
      <c r="LQE57" s="613"/>
      <c r="LQF57" s="613"/>
      <c r="LQO57" s="613"/>
      <c r="LQP57" s="613"/>
      <c r="LQY57" s="613"/>
      <c r="LQZ57" s="613"/>
      <c r="LRI57" s="613"/>
      <c r="LRJ57" s="613"/>
      <c r="LRS57" s="613"/>
      <c r="LRT57" s="613"/>
      <c r="LSC57" s="613"/>
      <c r="LSD57" s="613"/>
      <c r="LSM57" s="613"/>
      <c r="LSN57" s="613"/>
      <c r="LSW57" s="613"/>
      <c r="LSX57" s="613"/>
      <c r="LTG57" s="613"/>
      <c r="LTH57" s="613"/>
      <c r="LTQ57" s="613"/>
      <c r="LTR57" s="613"/>
      <c r="LUA57" s="613"/>
      <c r="LUB57" s="613"/>
      <c r="LUK57" s="613"/>
      <c r="LUL57" s="613"/>
      <c r="LUU57" s="613"/>
      <c r="LUV57" s="613"/>
      <c r="LVE57" s="613"/>
      <c r="LVF57" s="613"/>
      <c r="LVO57" s="613"/>
      <c r="LVP57" s="613"/>
      <c r="LVY57" s="613"/>
      <c r="LVZ57" s="613"/>
      <c r="LWI57" s="613"/>
      <c r="LWJ57" s="613"/>
      <c r="LWS57" s="613"/>
      <c r="LWT57" s="613"/>
      <c r="LXC57" s="613"/>
      <c r="LXD57" s="613"/>
      <c r="LXM57" s="613"/>
      <c r="LXN57" s="613"/>
      <c r="LXW57" s="613"/>
      <c r="LXX57" s="613"/>
      <c r="LYG57" s="613"/>
      <c r="LYH57" s="613"/>
      <c r="LYQ57" s="613"/>
      <c r="LYR57" s="613"/>
      <c r="LZA57" s="613"/>
      <c r="LZB57" s="613"/>
      <c r="LZK57" s="613"/>
      <c r="LZL57" s="613"/>
      <c r="LZU57" s="613"/>
      <c r="LZV57" s="613"/>
      <c r="MAE57" s="613"/>
      <c r="MAF57" s="613"/>
      <c r="MAO57" s="613"/>
      <c r="MAP57" s="613"/>
      <c r="MAY57" s="613"/>
      <c r="MAZ57" s="613"/>
      <c r="MBI57" s="613"/>
      <c r="MBJ57" s="613"/>
      <c r="MBS57" s="613"/>
      <c r="MBT57" s="613"/>
      <c r="MCC57" s="613"/>
      <c r="MCD57" s="613"/>
      <c r="MCM57" s="613"/>
      <c r="MCN57" s="613"/>
      <c r="MCW57" s="613"/>
      <c r="MCX57" s="613"/>
      <c r="MDG57" s="613"/>
      <c r="MDH57" s="613"/>
      <c r="MDQ57" s="613"/>
      <c r="MDR57" s="613"/>
      <c r="MEA57" s="613"/>
      <c r="MEB57" s="613"/>
      <c r="MEK57" s="613"/>
      <c r="MEL57" s="613"/>
      <c r="MEU57" s="613"/>
      <c r="MEV57" s="613"/>
      <c r="MFE57" s="613"/>
      <c r="MFF57" s="613"/>
      <c r="MFO57" s="613"/>
      <c r="MFP57" s="613"/>
      <c r="MFY57" s="613"/>
      <c r="MFZ57" s="613"/>
      <c r="MGI57" s="613"/>
      <c r="MGJ57" s="613"/>
      <c r="MGS57" s="613"/>
      <c r="MGT57" s="613"/>
      <c r="MHC57" s="613"/>
      <c r="MHD57" s="613"/>
      <c r="MHM57" s="613"/>
      <c r="MHN57" s="613"/>
      <c r="MHW57" s="613"/>
      <c r="MHX57" s="613"/>
      <c r="MIG57" s="613"/>
      <c r="MIH57" s="613"/>
      <c r="MIQ57" s="613"/>
      <c r="MIR57" s="613"/>
      <c r="MJA57" s="613"/>
      <c r="MJB57" s="613"/>
      <c r="MJK57" s="613"/>
      <c r="MJL57" s="613"/>
      <c r="MJU57" s="613"/>
      <c r="MJV57" s="613"/>
      <c r="MKE57" s="613"/>
      <c r="MKF57" s="613"/>
      <c r="MKO57" s="613"/>
      <c r="MKP57" s="613"/>
      <c r="MKY57" s="613"/>
      <c r="MKZ57" s="613"/>
      <c r="MLI57" s="613"/>
      <c r="MLJ57" s="613"/>
      <c r="MLS57" s="613"/>
      <c r="MLT57" s="613"/>
      <c r="MMC57" s="613"/>
      <c r="MMD57" s="613"/>
      <c r="MMM57" s="613"/>
      <c r="MMN57" s="613"/>
      <c r="MMW57" s="613"/>
      <c r="MMX57" s="613"/>
      <c r="MNG57" s="613"/>
      <c r="MNH57" s="613"/>
      <c r="MNQ57" s="613"/>
      <c r="MNR57" s="613"/>
      <c r="MOA57" s="613"/>
      <c r="MOB57" s="613"/>
      <c r="MOK57" s="613"/>
      <c r="MOL57" s="613"/>
      <c r="MOU57" s="613"/>
      <c r="MOV57" s="613"/>
      <c r="MPE57" s="613"/>
      <c r="MPF57" s="613"/>
      <c r="MPO57" s="613"/>
      <c r="MPP57" s="613"/>
      <c r="MPY57" s="613"/>
      <c r="MPZ57" s="613"/>
      <c r="MQI57" s="613"/>
      <c r="MQJ57" s="613"/>
      <c r="MQS57" s="613"/>
      <c r="MQT57" s="613"/>
      <c r="MRC57" s="613"/>
      <c r="MRD57" s="613"/>
      <c r="MRM57" s="613"/>
      <c r="MRN57" s="613"/>
      <c r="MRW57" s="613"/>
      <c r="MRX57" s="613"/>
      <c r="MSG57" s="613"/>
      <c r="MSH57" s="613"/>
      <c r="MSQ57" s="613"/>
      <c r="MSR57" s="613"/>
      <c r="MTA57" s="613"/>
      <c r="MTB57" s="613"/>
      <c r="MTK57" s="613"/>
      <c r="MTL57" s="613"/>
      <c r="MTU57" s="613"/>
      <c r="MTV57" s="613"/>
      <c r="MUE57" s="613"/>
      <c r="MUF57" s="613"/>
      <c r="MUO57" s="613"/>
      <c r="MUP57" s="613"/>
      <c r="MUY57" s="613"/>
      <c r="MUZ57" s="613"/>
      <c r="MVI57" s="613"/>
      <c r="MVJ57" s="613"/>
      <c r="MVS57" s="613"/>
      <c r="MVT57" s="613"/>
      <c r="MWC57" s="613"/>
      <c r="MWD57" s="613"/>
      <c r="MWM57" s="613"/>
      <c r="MWN57" s="613"/>
      <c r="MWW57" s="613"/>
      <c r="MWX57" s="613"/>
      <c r="MXG57" s="613"/>
      <c r="MXH57" s="613"/>
      <c r="MXQ57" s="613"/>
      <c r="MXR57" s="613"/>
      <c r="MYA57" s="613"/>
      <c r="MYB57" s="613"/>
      <c r="MYK57" s="613"/>
      <c r="MYL57" s="613"/>
      <c r="MYU57" s="613"/>
      <c r="MYV57" s="613"/>
      <c r="MZE57" s="613"/>
      <c r="MZF57" s="613"/>
      <c r="MZO57" s="613"/>
      <c r="MZP57" s="613"/>
      <c r="MZY57" s="613"/>
      <c r="MZZ57" s="613"/>
      <c r="NAI57" s="613"/>
      <c r="NAJ57" s="613"/>
      <c r="NAS57" s="613"/>
      <c r="NAT57" s="613"/>
      <c r="NBC57" s="613"/>
      <c r="NBD57" s="613"/>
      <c r="NBM57" s="613"/>
      <c r="NBN57" s="613"/>
      <c r="NBW57" s="613"/>
      <c r="NBX57" s="613"/>
      <c r="NCG57" s="613"/>
      <c r="NCH57" s="613"/>
      <c r="NCQ57" s="613"/>
      <c r="NCR57" s="613"/>
      <c r="NDA57" s="613"/>
      <c r="NDB57" s="613"/>
      <c r="NDK57" s="613"/>
      <c r="NDL57" s="613"/>
      <c r="NDU57" s="613"/>
      <c r="NDV57" s="613"/>
      <c r="NEE57" s="613"/>
      <c r="NEF57" s="613"/>
      <c r="NEO57" s="613"/>
      <c r="NEP57" s="613"/>
      <c r="NEY57" s="613"/>
      <c r="NEZ57" s="613"/>
      <c r="NFI57" s="613"/>
      <c r="NFJ57" s="613"/>
      <c r="NFS57" s="613"/>
      <c r="NFT57" s="613"/>
      <c r="NGC57" s="613"/>
      <c r="NGD57" s="613"/>
      <c r="NGM57" s="613"/>
      <c r="NGN57" s="613"/>
      <c r="NGW57" s="613"/>
      <c r="NGX57" s="613"/>
      <c r="NHG57" s="613"/>
      <c r="NHH57" s="613"/>
      <c r="NHQ57" s="613"/>
      <c r="NHR57" s="613"/>
      <c r="NIA57" s="613"/>
      <c r="NIB57" s="613"/>
      <c r="NIK57" s="613"/>
      <c r="NIL57" s="613"/>
      <c r="NIU57" s="613"/>
      <c r="NIV57" s="613"/>
      <c r="NJE57" s="613"/>
      <c r="NJF57" s="613"/>
      <c r="NJO57" s="613"/>
      <c r="NJP57" s="613"/>
      <c r="NJY57" s="613"/>
      <c r="NJZ57" s="613"/>
      <c r="NKI57" s="613"/>
      <c r="NKJ57" s="613"/>
      <c r="NKS57" s="613"/>
      <c r="NKT57" s="613"/>
      <c r="NLC57" s="613"/>
      <c r="NLD57" s="613"/>
      <c r="NLM57" s="613"/>
      <c r="NLN57" s="613"/>
      <c r="NLW57" s="613"/>
      <c r="NLX57" s="613"/>
      <c r="NMG57" s="613"/>
      <c r="NMH57" s="613"/>
      <c r="NMQ57" s="613"/>
      <c r="NMR57" s="613"/>
      <c r="NNA57" s="613"/>
      <c r="NNB57" s="613"/>
      <c r="NNK57" s="613"/>
      <c r="NNL57" s="613"/>
      <c r="NNU57" s="613"/>
      <c r="NNV57" s="613"/>
      <c r="NOE57" s="613"/>
      <c r="NOF57" s="613"/>
      <c r="NOO57" s="613"/>
      <c r="NOP57" s="613"/>
      <c r="NOY57" s="613"/>
      <c r="NOZ57" s="613"/>
      <c r="NPI57" s="613"/>
      <c r="NPJ57" s="613"/>
      <c r="NPS57" s="613"/>
      <c r="NPT57" s="613"/>
      <c r="NQC57" s="613"/>
      <c r="NQD57" s="613"/>
      <c r="NQM57" s="613"/>
      <c r="NQN57" s="613"/>
      <c r="NQW57" s="613"/>
      <c r="NQX57" s="613"/>
      <c r="NRG57" s="613"/>
      <c r="NRH57" s="613"/>
      <c r="NRQ57" s="613"/>
      <c r="NRR57" s="613"/>
      <c r="NSA57" s="613"/>
      <c r="NSB57" s="613"/>
      <c r="NSK57" s="613"/>
      <c r="NSL57" s="613"/>
      <c r="NSU57" s="613"/>
      <c r="NSV57" s="613"/>
      <c r="NTE57" s="613"/>
      <c r="NTF57" s="613"/>
      <c r="NTO57" s="613"/>
      <c r="NTP57" s="613"/>
      <c r="NTY57" s="613"/>
      <c r="NTZ57" s="613"/>
      <c r="NUI57" s="613"/>
      <c r="NUJ57" s="613"/>
      <c r="NUS57" s="613"/>
      <c r="NUT57" s="613"/>
      <c r="NVC57" s="613"/>
      <c r="NVD57" s="613"/>
      <c r="NVM57" s="613"/>
      <c r="NVN57" s="613"/>
      <c r="NVW57" s="613"/>
      <c r="NVX57" s="613"/>
      <c r="NWG57" s="613"/>
      <c r="NWH57" s="613"/>
      <c r="NWQ57" s="613"/>
      <c r="NWR57" s="613"/>
      <c r="NXA57" s="613"/>
      <c r="NXB57" s="613"/>
      <c r="NXK57" s="613"/>
      <c r="NXL57" s="613"/>
      <c r="NXU57" s="613"/>
      <c r="NXV57" s="613"/>
      <c r="NYE57" s="613"/>
      <c r="NYF57" s="613"/>
      <c r="NYO57" s="613"/>
      <c r="NYP57" s="613"/>
      <c r="NYY57" s="613"/>
      <c r="NYZ57" s="613"/>
      <c r="NZI57" s="613"/>
      <c r="NZJ57" s="613"/>
      <c r="NZS57" s="613"/>
      <c r="NZT57" s="613"/>
      <c r="OAC57" s="613"/>
      <c r="OAD57" s="613"/>
      <c r="OAM57" s="613"/>
      <c r="OAN57" s="613"/>
      <c r="OAW57" s="613"/>
      <c r="OAX57" s="613"/>
      <c r="OBG57" s="613"/>
      <c r="OBH57" s="613"/>
      <c r="OBQ57" s="613"/>
      <c r="OBR57" s="613"/>
      <c r="OCA57" s="613"/>
      <c r="OCB57" s="613"/>
      <c r="OCK57" s="613"/>
      <c r="OCL57" s="613"/>
      <c r="OCU57" s="613"/>
      <c r="OCV57" s="613"/>
      <c r="ODE57" s="613"/>
      <c r="ODF57" s="613"/>
      <c r="ODO57" s="613"/>
      <c r="ODP57" s="613"/>
      <c r="ODY57" s="613"/>
      <c r="ODZ57" s="613"/>
      <c r="OEI57" s="613"/>
      <c r="OEJ57" s="613"/>
      <c r="OES57" s="613"/>
      <c r="OET57" s="613"/>
      <c r="OFC57" s="613"/>
      <c r="OFD57" s="613"/>
      <c r="OFM57" s="613"/>
      <c r="OFN57" s="613"/>
      <c r="OFW57" s="613"/>
      <c r="OFX57" s="613"/>
      <c r="OGG57" s="613"/>
      <c r="OGH57" s="613"/>
      <c r="OGQ57" s="613"/>
      <c r="OGR57" s="613"/>
      <c r="OHA57" s="613"/>
      <c r="OHB57" s="613"/>
      <c r="OHK57" s="613"/>
      <c r="OHL57" s="613"/>
      <c r="OHU57" s="613"/>
      <c r="OHV57" s="613"/>
      <c r="OIE57" s="613"/>
      <c r="OIF57" s="613"/>
      <c r="OIO57" s="613"/>
      <c r="OIP57" s="613"/>
      <c r="OIY57" s="613"/>
      <c r="OIZ57" s="613"/>
      <c r="OJI57" s="613"/>
      <c r="OJJ57" s="613"/>
      <c r="OJS57" s="613"/>
      <c r="OJT57" s="613"/>
      <c r="OKC57" s="613"/>
      <c r="OKD57" s="613"/>
      <c r="OKM57" s="613"/>
      <c r="OKN57" s="613"/>
      <c r="OKW57" s="613"/>
      <c r="OKX57" s="613"/>
      <c r="OLG57" s="613"/>
      <c r="OLH57" s="613"/>
      <c r="OLQ57" s="613"/>
      <c r="OLR57" s="613"/>
      <c r="OMA57" s="613"/>
      <c r="OMB57" s="613"/>
      <c r="OMK57" s="613"/>
      <c r="OML57" s="613"/>
      <c r="OMU57" s="613"/>
      <c r="OMV57" s="613"/>
      <c r="ONE57" s="613"/>
      <c r="ONF57" s="613"/>
      <c r="ONO57" s="613"/>
      <c r="ONP57" s="613"/>
      <c r="ONY57" s="613"/>
      <c r="ONZ57" s="613"/>
      <c r="OOI57" s="613"/>
      <c r="OOJ57" s="613"/>
      <c r="OOS57" s="613"/>
      <c r="OOT57" s="613"/>
      <c r="OPC57" s="613"/>
      <c r="OPD57" s="613"/>
      <c r="OPM57" s="613"/>
      <c r="OPN57" s="613"/>
      <c r="OPW57" s="613"/>
      <c r="OPX57" s="613"/>
      <c r="OQG57" s="613"/>
      <c r="OQH57" s="613"/>
      <c r="OQQ57" s="613"/>
      <c r="OQR57" s="613"/>
      <c r="ORA57" s="613"/>
      <c r="ORB57" s="613"/>
      <c r="ORK57" s="613"/>
      <c r="ORL57" s="613"/>
      <c r="ORU57" s="613"/>
      <c r="ORV57" s="613"/>
      <c r="OSE57" s="613"/>
      <c r="OSF57" s="613"/>
      <c r="OSO57" s="613"/>
      <c r="OSP57" s="613"/>
      <c r="OSY57" s="613"/>
      <c r="OSZ57" s="613"/>
      <c r="OTI57" s="613"/>
      <c r="OTJ57" s="613"/>
      <c r="OTS57" s="613"/>
      <c r="OTT57" s="613"/>
      <c r="OUC57" s="613"/>
      <c r="OUD57" s="613"/>
      <c r="OUM57" s="613"/>
      <c r="OUN57" s="613"/>
      <c r="OUW57" s="613"/>
      <c r="OUX57" s="613"/>
      <c r="OVG57" s="613"/>
      <c r="OVH57" s="613"/>
      <c r="OVQ57" s="613"/>
      <c r="OVR57" s="613"/>
      <c r="OWA57" s="613"/>
      <c r="OWB57" s="613"/>
      <c r="OWK57" s="613"/>
      <c r="OWL57" s="613"/>
      <c r="OWU57" s="613"/>
      <c r="OWV57" s="613"/>
      <c r="OXE57" s="613"/>
      <c r="OXF57" s="613"/>
      <c r="OXO57" s="613"/>
      <c r="OXP57" s="613"/>
      <c r="OXY57" s="613"/>
      <c r="OXZ57" s="613"/>
      <c r="OYI57" s="613"/>
      <c r="OYJ57" s="613"/>
      <c r="OYS57" s="613"/>
      <c r="OYT57" s="613"/>
      <c r="OZC57" s="613"/>
      <c r="OZD57" s="613"/>
      <c r="OZM57" s="613"/>
      <c r="OZN57" s="613"/>
      <c r="OZW57" s="613"/>
      <c r="OZX57" s="613"/>
      <c r="PAG57" s="613"/>
      <c r="PAH57" s="613"/>
      <c r="PAQ57" s="613"/>
      <c r="PAR57" s="613"/>
      <c r="PBA57" s="613"/>
      <c r="PBB57" s="613"/>
      <c r="PBK57" s="613"/>
      <c r="PBL57" s="613"/>
      <c r="PBU57" s="613"/>
      <c r="PBV57" s="613"/>
      <c r="PCE57" s="613"/>
      <c r="PCF57" s="613"/>
      <c r="PCO57" s="613"/>
      <c r="PCP57" s="613"/>
      <c r="PCY57" s="613"/>
      <c r="PCZ57" s="613"/>
      <c r="PDI57" s="613"/>
      <c r="PDJ57" s="613"/>
      <c r="PDS57" s="613"/>
      <c r="PDT57" s="613"/>
      <c r="PEC57" s="613"/>
      <c r="PED57" s="613"/>
      <c r="PEM57" s="613"/>
      <c r="PEN57" s="613"/>
      <c r="PEW57" s="613"/>
      <c r="PEX57" s="613"/>
      <c r="PFG57" s="613"/>
      <c r="PFH57" s="613"/>
      <c r="PFQ57" s="613"/>
      <c r="PFR57" s="613"/>
      <c r="PGA57" s="613"/>
      <c r="PGB57" s="613"/>
      <c r="PGK57" s="613"/>
      <c r="PGL57" s="613"/>
      <c r="PGU57" s="613"/>
      <c r="PGV57" s="613"/>
      <c r="PHE57" s="613"/>
      <c r="PHF57" s="613"/>
      <c r="PHO57" s="613"/>
      <c r="PHP57" s="613"/>
      <c r="PHY57" s="613"/>
      <c r="PHZ57" s="613"/>
      <c r="PII57" s="613"/>
      <c r="PIJ57" s="613"/>
      <c r="PIS57" s="613"/>
      <c r="PIT57" s="613"/>
      <c r="PJC57" s="613"/>
      <c r="PJD57" s="613"/>
      <c r="PJM57" s="613"/>
      <c r="PJN57" s="613"/>
      <c r="PJW57" s="613"/>
      <c r="PJX57" s="613"/>
      <c r="PKG57" s="613"/>
      <c r="PKH57" s="613"/>
      <c r="PKQ57" s="613"/>
      <c r="PKR57" s="613"/>
      <c r="PLA57" s="613"/>
      <c r="PLB57" s="613"/>
      <c r="PLK57" s="613"/>
      <c r="PLL57" s="613"/>
      <c r="PLU57" s="613"/>
      <c r="PLV57" s="613"/>
      <c r="PME57" s="613"/>
      <c r="PMF57" s="613"/>
      <c r="PMO57" s="613"/>
      <c r="PMP57" s="613"/>
      <c r="PMY57" s="613"/>
      <c r="PMZ57" s="613"/>
      <c r="PNI57" s="613"/>
      <c r="PNJ57" s="613"/>
      <c r="PNS57" s="613"/>
      <c r="PNT57" s="613"/>
      <c r="POC57" s="613"/>
      <c r="POD57" s="613"/>
      <c r="POM57" s="613"/>
      <c r="PON57" s="613"/>
      <c r="POW57" s="613"/>
      <c r="POX57" s="613"/>
      <c r="PPG57" s="613"/>
      <c r="PPH57" s="613"/>
      <c r="PPQ57" s="613"/>
      <c r="PPR57" s="613"/>
      <c r="PQA57" s="613"/>
      <c r="PQB57" s="613"/>
      <c r="PQK57" s="613"/>
      <c r="PQL57" s="613"/>
      <c r="PQU57" s="613"/>
      <c r="PQV57" s="613"/>
      <c r="PRE57" s="613"/>
      <c r="PRF57" s="613"/>
      <c r="PRO57" s="613"/>
      <c r="PRP57" s="613"/>
      <c r="PRY57" s="613"/>
      <c r="PRZ57" s="613"/>
      <c r="PSI57" s="613"/>
      <c r="PSJ57" s="613"/>
      <c r="PSS57" s="613"/>
      <c r="PST57" s="613"/>
      <c r="PTC57" s="613"/>
      <c r="PTD57" s="613"/>
      <c r="PTM57" s="613"/>
      <c r="PTN57" s="613"/>
      <c r="PTW57" s="613"/>
      <c r="PTX57" s="613"/>
      <c r="PUG57" s="613"/>
      <c r="PUH57" s="613"/>
      <c r="PUQ57" s="613"/>
      <c r="PUR57" s="613"/>
      <c r="PVA57" s="613"/>
      <c r="PVB57" s="613"/>
      <c r="PVK57" s="613"/>
      <c r="PVL57" s="613"/>
      <c r="PVU57" s="613"/>
      <c r="PVV57" s="613"/>
      <c r="PWE57" s="613"/>
      <c r="PWF57" s="613"/>
      <c r="PWO57" s="613"/>
      <c r="PWP57" s="613"/>
      <c r="PWY57" s="613"/>
      <c r="PWZ57" s="613"/>
      <c r="PXI57" s="613"/>
      <c r="PXJ57" s="613"/>
      <c r="PXS57" s="613"/>
      <c r="PXT57" s="613"/>
      <c r="PYC57" s="613"/>
      <c r="PYD57" s="613"/>
      <c r="PYM57" s="613"/>
      <c r="PYN57" s="613"/>
      <c r="PYW57" s="613"/>
      <c r="PYX57" s="613"/>
      <c r="PZG57" s="613"/>
      <c r="PZH57" s="613"/>
      <c r="PZQ57" s="613"/>
      <c r="PZR57" s="613"/>
      <c r="QAA57" s="613"/>
      <c r="QAB57" s="613"/>
      <c r="QAK57" s="613"/>
      <c r="QAL57" s="613"/>
      <c r="QAU57" s="613"/>
      <c r="QAV57" s="613"/>
      <c r="QBE57" s="613"/>
      <c r="QBF57" s="613"/>
      <c r="QBO57" s="613"/>
      <c r="QBP57" s="613"/>
      <c r="QBY57" s="613"/>
      <c r="QBZ57" s="613"/>
      <c r="QCI57" s="613"/>
      <c r="QCJ57" s="613"/>
      <c r="QCS57" s="613"/>
      <c r="QCT57" s="613"/>
      <c r="QDC57" s="613"/>
      <c r="QDD57" s="613"/>
      <c r="QDM57" s="613"/>
      <c r="QDN57" s="613"/>
      <c r="QDW57" s="613"/>
      <c r="QDX57" s="613"/>
      <c r="QEG57" s="613"/>
      <c r="QEH57" s="613"/>
      <c r="QEQ57" s="613"/>
      <c r="QER57" s="613"/>
      <c r="QFA57" s="613"/>
      <c r="QFB57" s="613"/>
      <c r="QFK57" s="613"/>
      <c r="QFL57" s="613"/>
      <c r="QFU57" s="613"/>
      <c r="QFV57" s="613"/>
      <c r="QGE57" s="613"/>
      <c r="QGF57" s="613"/>
      <c r="QGO57" s="613"/>
      <c r="QGP57" s="613"/>
      <c r="QGY57" s="613"/>
      <c r="QGZ57" s="613"/>
      <c r="QHI57" s="613"/>
      <c r="QHJ57" s="613"/>
      <c r="QHS57" s="613"/>
      <c r="QHT57" s="613"/>
      <c r="QIC57" s="613"/>
      <c r="QID57" s="613"/>
      <c r="QIM57" s="613"/>
      <c r="QIN57" s="613"/>
      <c r="QIW57" s="613"/>
      <c r="QIX57" s="613"/>
      <c r="QJG57" s="613"/>
      <c r="QJH57" s="613"/>
      <c r="QJQ57" s="613"/>
      <c r="QJR57" s="613"/>
      <c r="QKA57" s="613"/>
      <c r="QKB57" s="613"/>
      <c r="QKK57" s="613"/>
      <c r="QKL57" s="613"/>
      <c r="QKU57" s="613"/>
      <c r="QKV57" s="613"/>
      <c r="QLE57" s="613"/>
      <c r="QLF57" s="613"/>
      <c r="QLO57" s="613"/>
      <c r="QLP57" s="613"/>
      <c r="QLY57" s="613"/>
      <c r="QLZ57" s="613"/>
      <c r="QMI57" s="613"/>
      <c r="QMJ57" s="613"/>
      <c r="QMS57" s="613"/>
      <c r="QMT57" s="613"/>
      <c r="QNC57" s="613"/>
      <c r="QND57" s="613"/>
      <c r="QNM57" s="613"/>
      <c r="QNN57" s="613"/>
      <c r="QNW57" s="613"/>
      <c r="QNX57" s="613"/>
      <c r="QOG57" s="613"/>
      <c r="QOH57" s="613"/>
      <c r="QOQ57" s="613"/>
      <c r="QOR57" s="613"/>
      <c r="QPA57" s="613"/>
      <c r="QPB57" s="613"/>
      <c r="QPK57" s="613"/>
      <c r="QPL57" s="613"/>
      <c r="QPU57" s="613"/>
      <c r="QPV57" s="613"/>
      <c r="QQE57" s="613"/>
      <c r="QQF57" s="613"/>
      <c r="QQO57" s="613"/>
      <c r="QQP57" s="613"/>
      <c r="QQY57" s="613"/>
      <c r="QQZ57" s="613"/>
      <c r="QRI57" s="613"/>
      <c r="QRJ57" s="613"/>
      <c r="QRS57" s="613"/>
      <c r="QRT57" s="613"/>
      <c r="QSC57" s="613"/>
      <c r="QSD57" s="613"/>
      <c r="QSM57" s="613"/>
      <c r="QSN57" s="613"/>
      <c r="QSW57" s="613"/>
      <c r="QSX57" s="613"/>
      <c r="QTG57" s="613"/>
      <c r="QTH57" s="613"/>
      <c r="QTQ57" s="613"/>
      <c r="QTR57" s="613"/>
      <c r="QUA57" s="613"/>
      <c r="QUB57" s="613"/>
      <c r="QUK57" s="613"/>
      <c r="QUL57" s="613"/>
      <c r="QUU57" s="613"/>
      <c r="QUV57" s="613"/>
      <c r="QVE57" s="613"/>
      <c r="QVF57" s="613"/>
      <c r="QVO57" s="613"/>
      <c r="QVP57" s="613"/>
      <c r="QVY57" s="613"/>
      <c r="QVZ57" s="613"/>
      <c r="QWI57" s="613"/>
      <c r="QWJ57" s="613"/>
      <c r="QWS57" s="613"/>
      <c r="QWT57" s="613"/>
      <c r="QXC57" s="613"/>
      <c r="QXD57" s="613"/>
      <c r="QXM57" s="613"/>
      <c r="QXN57" s="613"/>
      <c r="QXW57" s="613"/>
      <c r="QXX57" s="613"/>
      <c r="QYG57" s="613"/>
      <c r="QYH57" s="613"/>
      <c r="QYQ57" s="613"/>
      <c r="QYR57" s="613"/>
      <c r="QZA57" s="613"/>
      <c r="QZB57" s="613"/>
      <c r="QZK57" s="613"/>
      <c r="QZL57" s="613"/>
      <c r="QZU57" s="613"/>
      <c r="QZV57" s="613"/>
      <c r="RAE57" s="613"/>
      <c r="RAF57" s="613"/>
      <c r="RAO57" s="613"/>
      <c r="RAP57" s="613"/>
      <c r="RAY57" s="613"/>
      <c r="RAZ57" s="613"/>
      <c r="RBI57" s="613"/>
      <c r="RBJ57" s="613"/>
      <c r="RBS57" s="613"/>
      <c r="RBT57" s="613"/>
      <c r="RCC57" s="613"/>
      <c r="RCD57" s="613"/>
      <c r="RCM57" s="613"/>
      <c r="RCN57" s="613"/>
      <c r="RCW57" s="613"/>
      <c r="RCX57" s="613"/>
      <c r="RDG57" s="613"/>
      <c r="RDH57" s="613"/>
      <c r="RDQ57" s="613"/>
      <c r="RDR57" s="613"/>
      <c r="REA57" s="613"/>
      <c r="REB57" s="613"/>
      <c r="REK57" s="613"/>
      <c r="REL57" s="613"/>
      <c r="REU57" s="613"/>
      <c r="REV57" s="613"/>
      <c r="RFE57" s="613"/>
      <c r="RFF57" s="613"/>
      <c r="RFO57" s="613"/>
      <c r="RFP57" s="613"/>
      <c r="RFY57" s="613"/>
      <c r="RFZ57" s="613"/>
      <c r="RGI57" s="613"/>
      <c r="RGJ57" s="613"/>
      <c r="RGS57" s="613"/>
      <c r="RGT57" s="613"/>
      <c r="RHC57" s="613"/>
      <c r="RHD57" s="613"/>
      <c r="RHM57" s="613"/>
      <c r="RHN57" s="613"/>
      <c r="RHW57" s="613"/>
      <c r="RHX57" s="613"/>
      <c r="RIG57" s="613"/>
      <c r="RIH57" s="613"/>
      <c r="RIQ57" s="613"/>
      <c r="RIR57" s="613"/>
      <c r="RJA57" s="613"/>
      <c r="RJB57" s="613"/>
      <c r="RJK57" s="613"/>
      <c r="RJL57" s="613"/>
      <c r="RJU57" s="613"/>
      <c r="RJV57" s="613"/>
      <c r="RKE57" s="613"/>
      <c r="RKF57" s="613"/>
      <c r="RKO57" s="613"/>
      <c r="RKP57" s="613"/>
      <c r="RKY57" s="613"/>
      <c r="RKZ57" s="613"/>
      <c r="RLI57" s="613"/>
      <c r="RLJ57" s="613"/>
      <c r="RLS57" s="613"/>
      <c r="RLT57" s="613"/>
      <c r="RMC57" s="613"/>
      <c r="RMD57" s="613"/>
      <c r="RMM57" s="613"/>
      <c r="RMN57" s="613"/>
      <c r="RMW57" s="613"/>
      <c r="RMX57" s="613"/>
      <c r="RNG57" s="613"/>
      <c r="RNH57" s="613"/>
      <c r="RNQ57" s="613"/>
      <c r="RNR57" s="613"/>
      <c r="ROA57" s="613"/>
      <c r="ROB57" s="613"/>
      <c r="ROK57" s="613"/>
      <c r="ROL57" s="613"/>
      <c r="ROU57" s="613"/>
      <c r="ROV57" s="613"/>
      <c r="RPE57" s="613"/>
      <c r="RPF57" s="613"/>
      <c r="RPO57" s="613"/>
      <c r="RPP57" s="613"/>
      <c r="RPY57" s="613"/>
      <c r="RPZ57" s="613"/>
      <c r="RQI57" s="613"/>
      <c r="RQJ57" s="613"/>
      <c r="RQS57" s="613"/>
      <c r="RQT57" s="613"/>
      <c r="RRC57" s="613"/>
      <c r="RRD57" s="613"/>
      <c r="RRM57" s="613"/>
      <c r="RRN57" s="613"/>
      <c r="RRW57" s="613"/>
      <c r="RRX57" s="613"/>
      <c r="RSG57" s="613"/>
      <c r="RSH57" s="613"/>
      <c r="RSQ57" s="613"/>
      <c r="RSR57" s="613"/>
      <c r="RTA57" s="613"/>
      <c r="RTB57" s="613"/>
      <c r="RTK57" s="613"/>
      <c r="RTL57" s="613"/>
      <c r="RTU57" s="613"/>
      <c r="RTV57" s="613"/>
      <c r="RUE57" s="613"/>
      <c r="RUF57" s="613"/>
      <c r="RUO57" s="613"/>
      <c r="RUP57" s="613"/>
      <c r="RUY57" s="613"/>
      <c r="RUZ57" s="613"/>
      <c r="RVI57" s="613"/>
      <c r="RVJ57" s="613"/>
      <c r="RVS57" s="613"/>
      <c r="RVT57" s="613"/>
      <c r="RWC57" s="613"/>
      <c r="RWD57" s="613"/>
      <c r="RWM57" s="613"/>
      <c r="RWN57" s="613"/>
      <c r="RWW57" s="613"/>
      <c r="RWX57" s="613"/>
      <c r="RXG57" s="613"/>
      <c r="RXH57" s="613"/>
      <c r="RXQ57" s="613"/>
      <c r="RXR57" s="613"/>
      <c r="RYA57" s="613"/>
      <c r="RYB57" s="613"/>
      <c r="RYK57" s="613"/>
      <c r="RYL57" s="613"/>
      <c r="RYU57" s="613"/>
      <c r="RYV57" s="613"/>
      <c r="RZE57" s="613"/>
      <c r="RZF57" s="613"/>
      <c r="RZO57" s="613"/>
      <c r="RZP57" s="613"/>
      <c r="RZY57" s="613"/>
      <c r="RZZ57" s="613"/>
      <c r="SAI57" s="613"/>
      <c r="SAJ57" s="613"/>
      <c r="SAS57" s="613"/>
      <c r="SAT57" s="613"/>
      <c r="SBC57" s="613"/>
      <c r="SBD57" s="613"/>
      <c r="SBM57" s="613"/>
      <c r="SBN57" s="613"/>
      <c r="SBW57" s="613"/>
      <c r="SBX57" s="613"/>
      <c r="SCG57" s="613"/>
      <c r="SCH57" s="613"/>
      <c r="SCQ57" s="613"/>
      <c r="SCR57" s="613"/>
      <c r="SDA57" s="613"/>
      <c r="SDB57" s="613"/>
      <c r="SDK57" s="613"/>
      <c r="SDL57" s="613"/>
      <c r="SDU57" s="613"/>
      <c r="SDV57" s="613"/>
      <c r="SEE57" s="613"/>
      <c r="SEF57" s="613"/>
      <c r="SEO57" s="613"/>
      <c r="SEP57" s="613"/>
      <c r="SEY57" s="613"/>
      <c r="SEZ57" s="613"/>
      <c r="SFI57" s="613"/>
      <c r="SFJ57" s="613"/>
      <c r="SFS57" s="613"/>
      <c r="SFT57" s="613"/>
      <c r="SGC57" s="613"/>
      <c r="SGD57" s="613"/>
      <c r="SGM57" s="613"/>
      <c r="SGN57" s="613"/>
      <c r="SGW57" s="613"/>
      <c r="SGX57" s="613"/>
      <c r="SHG57" s="613"/>
      <c r="SHH57" s="613"/>
      <c r="SHQ57" s="613"/>
      <c r="SHR57" s="613"/>
      <c r="SIA57" s="613"/>
      <c r="SIB57" s="613"/>
      <c r="SIK57" s="613"/>
      <c r="SIL57" s="613"/>
      <c r="SIU57" s="613"/>
      <c r="SIV57" s="613"/>
      <c r="SJE57" s="613"/>
      <c r="SJF57" s="613"/>
      <c r="SJO57" s="613"/>
      <c r="SJP57" s="613"/>
      <c r="SJY57" s="613"/>
      <c r="SJZ57" s="613"/>
      <c r="SKI57" s="613"/>
      <c r="SKJ57" s="613"/>
      <c r="SKS57" s="613"/>
      <c r="SKT57" s="613"/>
      <c r="SLC57" s="613"/>
      <c r="SLD57" s="613"/>
      <c r="SLM57" s="613"/>
      <c r="SLN57" s="613"/>
      <c r="SLW57" s="613"/>
      <c r="SLX57" s="613"/>
      <c r="SMG57" s="613"/>
      <c r="SMH57" s="613"/>
      <c r="SMQ57" s="613"/>
      <c r="SMR57" s="613"/>
      <c r="SNA57" s="613"/>
      <c r="SNB57" s="613"/>
      <c r="SNK57" s="613"/>
      <c r="SNL57" s="613"/>
      <c r="SNU57" s="613"/>
      <c r="SNV57" s="613"/>
      <c r="SOE57" s="613"/>
      <c r="SOF57" s="613"/>
      <c r="SOO57" s="613"/>
      <c r="SOP57" s="613"/>
      <c r="SOY57" s="613"/>
      <c r="SOZ57" s="613"/>
      <c r="SPI57" s="613"/>
      <c r="SPJ57" s="613"/>
      <c r="SPS57" s="613"/>
      <c r="SPT57" s="613"/>
      <c r="SQC57" s="613"/>
      <c r="SQD57" s="613"/>
      <c r="SQM57" s="613"/>
      <c r="SQN57" s="613"/>
      <c r="SQW57" s="613"/>
      <c r="SQX57" s="613"/>
      <c r="SRG57" s="613"/>
      <c r="SRH57" s="613"/>
      <c r="SRQ57" s="613"/>
      <c r="SRR57" s="613"/>
      <c r="SSA57" s="613"/>
      <c r="SSB57" s="613"/>
      <c r="SSK57" s="613"/>
      <c r="SSL57" s="613"/>
      <c r="SSU57" s="613"/>
      <c r="SSV57" s="613"/>
      <c r="STE57" s="613"/>
      <c r="STF57" s="613"/>
      <c r="STO57" s="613"/>
      <c r="STP57" s="613"/>
      <c r="STY57" s="613"/>
      <c r="STZ57" s="613"/>
      <c r="SUI57" s="613"/>
      <c r="SUJ57" s="613"/>
      <c r="SUS57" s="613"/>
      <c r="SUT57" s="613"/>
      <c r="SVC57" s="613"/>
      <c r="SVD57" s="613"/>
      <c r="SVM57" s="613"/>
      <c r="SVN57" s="613"/>
      <c r="SVW57" s="613"/>
      <c r="SVX57" s="613"/>
      <c r="SWG57" s="613"/>
      <c r="SWH57" s="613"/>
      <c r="SWQ57" s="613"/>
      <c r="SWR57" s="613"/>
      <c r="SXA57" s="613"/>
      <c r="SXB57" s="613"/>
      <c r="SXK57" s="613"/>
      <c r="SXL57" s="613"/>
      <c r="SXU57" s="613"/>
      <c r="SXV57" s="613"/>
      <c r="SYE57" s="613"/>
      <c r="SYF57" s="613"/>
      <c r="SYO57" s="613"/>
      <c r="SYP57" s="613"/>
      <c r="SYY57" s="613"/>
      <c r="SYZ57" s="613"/>
      <c r="SZI57" s="613"/>
      <c r="SZJ57" s="613"/>
      <c r="SZS57" s="613"/>
      <c r="SZT57" s="613"/>
      <c r="TAC57" s="613"/>
      <c r="TAD57" s="613"/>
      <c r="TAM57" s="613"/>
      <c r="TAN57" s="613"/>
      <c r="TAW57" s="613"/>
      <c r="TAX57" s="613"/>
      <c r="TBG57" s="613"/>
      <c r="TBH57" s="613"/>
      <c r="TBQ57" s="613"/>
      <c r="TBR57" s="613"/>
      <c r="TCA57" s="613"/>
      <c r="TCB57" s="613"/>
      <c r="TCK57" s="613"/>
      <c r="TCL57" s="613"/>
      <c r="TCU57" s="613"/>
      <c r="TCV57" s="613"/>
      <c r="TDE57" s="613"/>
      <c r="TDF57" s="613"/>
      <c r="TDO57" s="613"/>
      <c r="TDP57" s="613"/>
      <c r="TDY57" s="613"/>
      <c r="TDZ57" s="613"/>
      <c r="TEI57" s="613"/>
      <c r="TEJ57" s="613"/>
      <c r="TES57" s="613"/>
      <c r="TET57" s="613"/>
      <c r="TFC57" s="613"/>
      <c r="TFD57" s="613"/>
      <c r="TFM57" s="613"/>
      <c r="TFN57" s="613"/>
      <c r="TFW57" s="613"/>
      <c r="TFX57" s="613"/>
      <c r="TGG57" s="613"/>
      <c r="TGH57" s="613"/>
      <c r="TGQ57" s="613"/>
      <c r="TGR57" s="613"/>
      <c r="THA57" s="613"/>
      <c r="THB57" s="613"/>
      <c r="THK57" s="613"/>
      <c r="THL57" s="613"/>
      <c r="THU57" s="613"/>
      <c r="THV57" s="613"/>
      <c r="TIE57" s="613"/>
      <c r="TIF57" s="613"/>
      <c r="TIO57" s="613"/>
      <c r="TIP57" s="613"/>
      <c r="TIY57" s="613"/>
      <c r="TIZ57" s="613"/>
      <c r="TJI57" s="613"/>
      <c r="TJJ57" s="613"/>
      <c r="TJS57" s="613"/>
      <c r="TJT57" s="613"/>
      <c r="TKC57" s="613"/>
      <c r="TKD57" s="613"/>
      <c r="TKM57" s="613"/>
      <c r="TKN57" s="613"/>
      <c r="TKW57" s="613"/>
      <c r="TKX57" s="613"/>
      <c r="TLG57" s="613"/>
      <c r="TLH57" s="613"/>
      <c r="TLQ57" s="613"/>
      <c r="TLR57" s="613"/>
      <c r="TMA57" s="613"/>
      <c r="TMB57" s="613"/>
      <c r="TMK57" s="613"/>
      <c r="TML57" s="613"/>
      <c r="TMU57" s="613"/>
      <c r="TMV57" s="613"/>
      <c r="TNE57" s="613"/>
      <c r="TNF57" s="613"/>
      <c r="TNO57" s="613"/>
      <c r="TNP57" s="613"/>
      <c r="TNY57" s="613"/>
      <c r="TNZ57" s="613"/>
      <c r="TOI57" s="613"/>
      <c r="TOJ57" s="613"/>
      <c r="TOS57" s="613"/>
      <c r="TOT57" s="613"/>
      <c r="TPC57" s="613"/>
      <c r="TPD57" s="613"/>
      <c r="TPM57" s="613"/>
      <c r="TPN57" s="613"/>
      <c r="TPW57" s="613"/>
      <c r="TPX57" s="613"/>
      <c r="TQG57" s="613"/>
      <c r="TQH57" s="613"/>
      <c r="TQQ57" s="613"/>
      <c r="TQR57" s="613"/>
      <c r="TRA57" s="613"/>
      <c r="TRB57" s="613"/>
      <c r="TRK57" s="613"/>
      <c r="TRL57" s="613"/>
      <c r="TRU57" s="613"/>
      <c r="TRV57" s="613"/>
      <c r="TSE57" s="613"/>
      <c r="TSF57" s="613"/>
      <c r="TSO57" s="613"/>
      <c r="TSP57" s="613"/>
      <c r="TSY57" s="613"/>
      <c r="TSZ57" s="613"/>
      <c r="TTI57" s="613"/>
      <c r="TTJ57" s="613"/>
      <c r="TTS57" s="613"/>
      <c r="TTT57" s="613"/>
      <c r="TUC57" s="613"/>
      <c r="TUD57" s="613"/>
      <c r="TUM57" s="613"/>
      <c r="TUN57" s="613"/>
      <c r="TUW57" s="613"/>
      <c r="TUX57" s="613"/>
      <c r="TVG57" s="613"/>
      <c r="TVH57" s="613"/>
      <c r="TVQ57" s="613"/>
      <c r="TVR57" s="613"/>
      <c r="TWA57" s="613"/>
      <c r="TWB57" s="613"/>
      <c r="TWK57" s="613"/>
      <c r="TWL57" s="613"/>
      <c r="TWU57" s="613"/>
      <c r="TWV57" s="613"/>
      <c r="TXE57" s="613"/>
      <c r="TXF57" s="613"/>
      <c r="TXO57" s="613"/>
      <c r="TXP57" s="613"/>
      <c r="TXY57" s="613"/>
      <c r="TXZ57" s="613"/>
      <c r="TYI57" s="613"/>
      <c r="TYJ57" s="613"/>
      <c r="TYS57" s="613"/>
      <c r="TYT57" s="613"/>
      <c r="TZC57" s="613"/>
      <c r="TZD57" s="613"/>
      <c r="TZM57" s="613"/>
      <c r="TZN57" s="613"/>
      <c r="TZW57" s="613"/>
      <c r="TZX57" s="613"/>
      <c r="UAG57" s="613"/>
      <c r="UAH57" s="613"/>
      <c r="UAQ57" s="613"/>
      <c r="UAR57" s="613"/>
      <c r="UBA57" s="613"/>
      <c r="UBB57" s="613"/>
      <c r="UBK57" s="613"/>
      <c r="UBL57" s="613"/>
      <c r="UBU57" s="613"/>
      <c r="UBV57" s="613"/>
      <c r="UCE57" s="613"/>
      <c r="UCF57" s="613"/>
      <c r="UCO57" s="613"/>
      <c r="UCP57" s="613"/>
      <c r="UCY57" s="613"/>
      <c r="UCZ57" s="613"/>
      <c r="UDI57" s="613"/>
      <c r="UDJ57" s="613"/>
      <c r="UDS57" s="613"/>
      <c r="UDT57" s="613"/>
      <c r="UEC57" s="613"/>
      <c r="UED57" s="613"/>
      <c r="UEM57" s="613"/>
      <c r="UEN57" s="613"/>
      <c r="UEW57" s="613"/>
      <c r="UEX57" s="613"/>
      <c r="UFG57" s="613"/>
      <c r="UFH57" s="613"/>
      <c r="UFQ57" s="613"/>
      <c r="UFR57" s="613"/>
      <c r="UGA57" s="613"/>
      <c r="UGB57" s="613"/>
      <c r="UGK57" s="613"/>
      <c r="UGL57" s="613"/>
      <c r="UGU57" s="613"/>
      <c r="UGV57" s="613"/>
      <c r="UHE57" s="613"/>
      <c r="UHF57" s="613"/>
      <c r="UHO57" s="613"/>
      <c r="UHP57" s="613"/>
      <c r="UHY57" s="613"/>
      <c r="UHZ57" s="613"/>
      <c r="UII57" s="613"/>
      <c r="UIJ57" s="613"/>
      <c r="UIS57" s="613"/>
      <c r="UIT57" s="613"/>
      <c r="UJC57" s="613"/>
      <c r="UJD57" s="613"/>
      <c r="UJM57" s="613"/>
      <c r="UJN57" s="613"/>
      <c r="UJW57" s="613"/>
      <c r="UJX57" s="613"/>
      <c r="UKG57" s="613"/>
      <c r="UKH57" s="613"/>
      <c r="UKQ57" s="613"/>
      <c r="UKR57" s="613"/>
      <c r="ULA57" s="613"/>
      <c r="ULB57" s="613"/>
      <c r="ULK57" s="613"/>
      <c r="ULL57" s="613"/>
      <c r="ULU57" s="613"/>
      <c r="ULV57" s="613"/>
      <c r="UME57" s="613"/>
      <c r="UMF57" s="613"/>
      <c r="UMO57" s="613"/>
      <c r="UMP57" s="613"/>
      <c r="UMY57" s="613"/>
      <c r="UMZ57" s="613"/>
      <c r="UNI57" s="613"/>
      <c r="UNJ57" s="613"/>
      <c r="UNS57" s="613"/>
      <c r="UNT57" s="613"/>
      <c r="UOC57" s="613"/>
      <c r="UOD57" s="613"/>
      <c r="UOM57" s="613"/>
      <c r="UON57" s="613"/>
      <c r="UOW57" s="613"/>
      <c r="UOX57" s="613"/>
      <c r="UPG57" s="613"/>
      <c r="UPH57" s="613"/>
      <c r="UPQ57" s="613"/>
      <c r="UPR57" s="613"/>
      <c r="UQA57" s="613"/>
      <c r="UQB57" s="613"/>
      <c r="UQK57" s="613"/>
      <c r="UQL57" s="613"/>
      <c r="UQU57" s="613"/>
      <c r="UQV57" s="613"/>
      <c r="URE57" s="613"/>
      <c r="URF57" s="613"/>
      <c r="URO57" s="613"/>
      <c r="URP57" s="613"/>
      <c r="URY57" s="613"/>
      <c r="URZ57" s="613"/>
      <c r="USI57" s="613"/>
      <c r="USJ57" s="613"/>
      <c r="USS57" s="613"/>
      <c r="UST57" s="613"/>
      <c r="UTC57" s="613"/>
      <c r="UTD57" s="613"/>
      <c r="UTM57" s="613"/>
      <c r="UTN57" s="613"/>
      <c r="UTW57" s="613"/>
      <c r="UTX57" s="613"/>
      <c r="UUG57" s="613"/>
      <c r="UUH57" s="613"/>
      <c r="UUQ57" s="613"/>
      <c r="UUR57" s="613"/>
      <c r="UVA57" s="613"/>
      <c r="UVB57" s="613"/>
      <c r="UVK57" s="613"/>
      <c r="UVL57" s="613"/>
      <c r="UVU57" s="613"/>
      <c r="UVV57" s="613"/>
      <c r="UWE57" s="613"/>
      <c r="UWF57" s="613"/>
      <c r="UWO57" s="613"/>
      <c r="UWP57" s="613"/>
      <c r="UWY57" s="613"/>
      <c r="UWZ57" s="613"/>
      <c r="UXI57" s="613"/>
      <c r="UXJ57" s="613"/>
      <c r="UXS57" s="613"/>
      <c r="UXT57" s="613"/>
      <c r="UYC57" s="613"/>
      <c r="UYD57" s="613"/>
      <c r="UYM57" s="613"/>
      <c r="UYN57" s="613"/>
      <c r="UYW57" s="613"/>
      <c r="UYX57" s="613"/>
      <c r="UZG57" s="613"/>
      <c r="UZH57" s="613"/>
      <c r="UZQ57" s="613"/>
      <c r="UZR57" s="613"/>
      <c r="VAA57" s="613"/>
      <c r="VAB57" s="613"/>
      <c r="VAK57" s="613"/>
      <c r="VAL57" s="613"/>
      <c r="VAU57" s="613"/>
      <c r="VAV57" s="613"/>
      <c r="VBE57" s="613"/>
      <c r="VBF57" s="613"/>
      <c r="VBO57" s="613"/>
      <c r="VBP57" s="613"/>
      <c r="VBY57" s="613"/>
      <c r="VBZ57" s="613"/>
      <c r="VCI57" s="613"/>
      <c r="VCJ57" s="613"/>
      <c r="VCS57" s="613"/>
      <c r="VCT57" s="613"/>
      <c r="VDC57" s="613"/>
      <c r="VDD57" s="613"/>
      <c r="VDM57" s="613"/>
      <c r="VDN57" s="613"/>
      <c r="VDW57" s="613"/>
      <c r="VDX57" s="613"/>
      <c r="VEG57" s="613"/>
      <c r="VEH57" s="613"/>
      <c r="VEQ57" s="613"/>
      <c r="VER57" s="613"/>
      <c r="VFA57" s="613"/>
      <c r="VFB57" s="613"/>
      <c r="VFK57" s="613"/>
      <c r="VFL57" s="613"/>
      <c r="VFU57" s="613"/>
      <c r="VFV57" s="613"/>
      <c r="VGE57" s="613"/>
      <c r="VGF57" s="613"/>
      <c r="VGO57" s="613"/>
      <c r="VGP57" s="613"/>
      <c r="VGY57" s="613"/>
      <c r="VGZ57" s="613"/>
      <c r="VHI57" s="613"/>
      <c r="VHJ57" s="613"/>
      <c r="VHS57" s="613"/>
      <c r="VHT57" s="613"/>
      <c r="VIC57" s="613"/>
      <c r="VID57" s="613"/>
      <c r="VIM57" s="613"/>
      <c r="VIN57" s="613"/>
      <c r="VIW57" s="613"/>
      <c r="VIX57" s="613"/>
      <c r="VJG57" s="613"/>
      <c r="VJH57" s="613"/>
      <c r="VJQ57" s="613"/>
      <c r="VJR57" s="613"/>
      <c r="VKA57" s="613"/>
      <c r="VKB57" s="613"/>
      <c r="VKK57" s="613"/>
      <c r="VKL57" s="613"/>
      <c r="VKU57" s="613"/>
      <c r="VKV57" s="613"/>
      <c r="VLE57" s="613"/>
      <c r="VLF57" s="613"/>
      <c r="VLO57" s="613"/>
      <c r="VLP57" s="613"/>
      <c r="VLY57" s="613"/>
      <c r="VLZ57" s="613"/>
      <c r="VMI57" s="613"/>
      <c r="VMJ57" s="613"/>
      <c r="VMS57" s="613"/>
      <c r="VMT57" s="613"/>
      <c r="VNC57" s="613"/>
      <c r="VND57" s="613"/>
      <c r="VNM57" s="613"/>
      <c r="VNN57" s="613"/>
      <c r="VNW57" s="613"/>
      <c r="VNX57" s="613"/>
      <c r="VOG57" s="613"/>
      <c r="VOH57" s="613"/>
      <c r="VOQ57" s="613"/>
      <c r="VOR57" s="613"/>
      <c r="VPA57" s="613"/>
      <c r="VPB57" s="613"/>
      <c r="VPK57" s="613"/>
      <c r="VPL57" s="613"/>
      <c r="VPU57" s="613"/>
      <c r="VPV57" s="613"/>
      <c r="VQE57" s="613"/>
      <c r="VQF57" s="613"/>
      <c r="VQO57" s="613"/>
      <c r="VQP57" s="613"/>
      <c r="VQY57" s="613"/>
      <c r="VQZ57" s="613"/>
      <c r="VRI57" s="613"/>
      <c r="VRJ57" s="613"/>
      <c r="VRS57" s="613"/>
      <c r="VRT57" s="613"/>
      <c r="VSC57" s="613"/>
      <c r="VSD57" s="613"/>
      <c r="VSM57" s="613"/>
      <c r="VSN57" s="613"/>
      <c r="VSW57" s="613"/>
      <c r="VSX57" s="613"/>
      <c r="VTG57" s="613"/>
      <c r="VTH57" s="613"/>
      <c r="VTQ57" s="613"/>
      <c r="VTR57" s="613"/>
      <c r="VUA57" s="613"/>
      <c r="VUB57" s="613"/>
      <c r="VUK57" s="613"/>
      <c r="VUL57" s="613"/>
      <c r="VUU57" s="613"/>
      <c r="VUV57" s="613"/>
      <c r="VVE57" s="613"/>
      <c r="VVF57" s="613"/>
      <c r="VVO57" s="613"/>
      <c r="VVP57" s="613"/>
      <c r="VVY57" s="613"/>
      <c r="VVZ57" s="613"/>
      <c r="VWI57" s="613"/>
      <c r="VWJ57" s="613"/>
      <c r="VWS57" s="613"/>
      <c r="VWT57" s="613"/>
      <c r="VXC57" s="613"/>
      <c r="VXD57" s="613"/>
      <c r="VXM57" s="613"/>
      <c r="VXN57" s="613"/>
      <c r="VXW57" s="613"/>
      <c r="VXX57" s="613"/>
      <c r="VYG57" s="613"/>
      <c r="VYH57" s="613"/>
      <c r="VYQ57" s="613"/>
      <c r="VYR57" s="613"/>
      <c r="VZA57" s="613"/>
      <c r="VZB57" s="613"/>
      <c r="VZK57" s="613"/>
      <c r="VZL57" s="613"/>
      <c r="VZU57" s="613"/>
      <c r="VZV57" s="613"/>
      <c r="WAE57" s="613"/>
      <c r="WAF57" s="613"/>
      <c r="WAO57" s="613"/>
      <c r="WAP57" s="613"/>
      <c r="WAY57" s="613"/>
      <c r="WAZ57" s="613"/>
      <c r="WBI57" s="613"/>
      <c r="WBJ57" s="613"/>
      <c r="WBS57" s="613"/>
      <c r="WBT57" s="613"/>
      <c r="WCC57" s="613"/>
      <c r="WCD57" s="613"/>
      <c r="WCM57" s="613"/>
      <c r="WCN57" s="613"/>
      <c r="WCW57" s="613"/>
      <c r="WCX57" s="613"/>
      <c r="WDG57" s="613"/>
      <c r="WDH57" s="613"/>
      <c r="WDQ57" s="613"/>
      <c r="WDR57" s="613"/>
      <c r="WEA57" s="613"/>
      <c r="WEB57" s="613"/>
      <c r="WEK57" s="613"/>
      <c r="WEL57" s="613"/>
      <c r="WEU57" s="613"/>
      <c r="WEV57" s="613"/>
      <c r="WFE57" s="613"/>
      <c r="WFF57" s="613"/>
      <c r="WFO57" s="613"/>
      <c r="WFP57" s="613"/>
      <c r="WFY57" s="613"/>
      <c r="WFZ57" s="613"/>
      <c r="WGI57" s="613"/>
      <c r="WGJ57" s="613"/>
      <c r="WGS57" s="613"/>
      <c r="WGT57" s="613"/>
      <c r="WHC57" s="613"/>
      <c r="WHD57" s="613"/>
      <c r="WHM57" s="613"/>
      <c r="WHN57" s="613"/>
      <c r="WHW57" s="613"/>
      <c r="WHX57" s="613"/>
      <c r="WIG57" s="613"/>
      <c r="WIH57" s="613"/>
      <c r="WIQ57" s="613"/>
      <c r="WIR57" s="613"/>
      <c r="WJA57" s="613"/>
      <c r="WJB57" s="613"/>
      <c r="WJK57" s="613"/>
      <c r="WJL57" s="613"/>
      <c r="WJU57" s="613"/>
      <c r="WJV57" s="613"/>
      <c r="WKE57" s="613"/>
      <c r="WKF57" s="613"/>
      <c r="WKO57" s="613"/>
      <c r="WKP57" s="613"/>
      <c r="WKY57" s="613"/>
      <c r="WKZ57" s="613"/>
      <c r="WLI57" s="613"/>
      <c r="WLJ57" s="613"/>
      <c r="WLS57" s="613"/>
      <c r="WLT57" s="613"/>
      <c r="WMC57" s="613"/>
      <c r="WMD57" s="613"/>
      <c r="WMM57" s="613"/>
      <c r="WMN57" s="613"/>
      <c r="WMW57" s="613"/>
      <c r="WMX57" s="613"/>
      <c r="WNG57" s="613"/>
      <c r="WNH57" s="613"/>
      <c r="WNQ57" s="613"/>
      <c r="WNR57" s="613"/>
      <c r="WOA57" s="613"/>
      <c r="WOB57" s="613"/>
      <c r="WOK57" s="613"/>
      <c r="WOL57" s="613"/>
      <c r="WOU57" s="613"/>
      <c r="WOV57" s="613"/>
      <c r="WPE57" s="613"/>
      <c r="WPF57" s="613"/>
      <c r="WPO57" s="613"/>
      <c r="WPP57" s="613"/>
      <c r="WPY57" s="613"/>
      <c r="WPZ57" s="613"/>
      <c r="WQI57" s="613"/>
      <c r="WQJ57" s="613"/>
      <c r="WQS57" s="613"/>
      <c r="WQT57" s="613"/>
      <c r="WRC57" s="613"/>
      <c r="WRD57" s="613"/>
      <c r="WRM57" s="613"/>
      <c r="WRN57" s="613"/>
      <c r="WRW57" s="613"/>
      <c r="WRX57" s="613"/>
      <c r="WSG57" s="613"/>
      <c r="WSH57" s="613"/>
      <c r="WSQ57" s="613"/>
      <c r="WSR57" s="613"/>
      <c r="WTA57" s="613"/>
      <c r="WTB57" s="613"/>
      <c r="WTK57" s="613"/>
      <c r="WTL57" s="613"/>
      <c r="WTU57" s="613"/>
      <c r="WTV57" s="613"/>
      <c r="WUE57" s="613"/>
      <c r="WUF57" s="613"/>
      <c r="WUO57" s="613"/>
      <c r="WUP57" s="613"/>
      <c r="WUY57" s="613"/>
      <c r="WUZ57" s="613"/>
      <c r="WVI57" s="613"/>
      <c r="WVJ57" s="613"/>
      <c r="WVS57" s="613"/>
      <c r="WVT57" s="613"/>
      <c r="WWC57" s="613"/>
      <c r="WWD57" s="613"/>
      <c r="WWM57" s="613"/>
      <c r="WWN57" s="613"/>
      <c r="WWW57" s="613"/>
      <c r="WWX57" s="613"/>
      <c r="WXG57" s="613"/>
      <c r="WXH57" s="613"/>
      <c r="WXQ57" s="613"/>
      <c r="WXR57" s="613"/>
      <c r="WYA57" s="613"/>
      <c r="WYB57" s="613"/>
      <c r="WYK57" s="613"/>
      <c r="WYL57" s="613"/>
      <c r="WYU57" s="613"/>
      <c r="WYV57" s="613"/>
      <c r="WZE57" s="613"/>
      <c r="WZF57" s="613"/>
      <c r="WZO57" s="613"/>
      <c r="WZP57" s="613"/>
      <c r="WZY57" s="613"/>
      <c r="WZZ57" s="613"/>
      <c r="XAI57" s="613"/>
      <c r="XAJ57" s="613"/>
      <c r="XAS57" s="613"/>
      <c r="XAT57" s="613"/>
      <c r="XBC57" s="613"/>
      <c r="XBD57" s="613"/>
      <c r="XBM57" s="613"/>
      <c r="XBN57" s="613"/>
      <c r="XBW57" s="613"/>
      <c r="XBX57" s="613"/>
      <c r="XCG57" s="613"/>
      <c r="XCH57" s="613"/>
      <c r="XCQ57" s="613"/>
      <c r="XCR57" s="613"/>
      <c r="XDA57" s="613"/>
      <c r="XDB57" s="613"/>
      <c r="XDK57" s="613"/>
      <c r="XDL57" s="613"/>
      <c r="XDU57" s="613"/>
      <c r="XDV57" s="613"/>
      <c r="XEE57" s="613"/>
      <c r="XEF57" s="613"/>
      <c r="XEO57" s="613"/>
      <c r="XEP57" s="613"/>
      <c r="XEY57" s="613"/>
      <c r="XEZ57" s="613"/>
    </row>
    <row r="58" spans="1:1020 1029:2040 2049:3070 3079:4090 4099:5120 5129:6140 6149:7160 7169:8190 8199:9210 9219:10240 10249:11260 11269:12280 12289:13310 13319:14330 14339:15360 15369:16380" ht="64.5" customHeight="1" thickBot="1" x14ac:dyDescent="0.25">
      <c r="A58" s="1447" t="s">
        <v>4</v>
      </c>
      <c r="B58" s="1449" t="s">
        <v>312</v>
      </c>
      <c r="C58" s="1451" t="s">
        <v>267</v>
      </c>
      <c r="D58" s="1452"/>
      <c r="E58" s="1453" t="s">
        <v>383</v>
      </c>
      <c r="F58" s="1473" t="s">
        <v>279</v>
      </c>
      <c r="G58" s="1469" t="s">
        <v>335</v>
      </c>
      <c r="H58" s="1470"/>
      <c r="I58" s="1471"/>
      <c r="J58" s="773" t="s">
        <v>59</v>
      </c>
    </row>
    <row r="59" spans="1:1020 1029:2040 2049:3070 3079:4090 4099:5120 5129:6140 6149:7160 7169:8190 8199:9210 9219:10240 10249:11260 11269:12280 12289:13310 13319:14330 14339:15360 15369:16380" ht="60" customHeight="1" thickBot="1" x14ac:dyDescent="0.25">
      <c r="A59" s="1448"/>
      <c r="B59" s="1450"/>
      <c r="C59" s="773" t="s">
        <v>270</v>
      </c>
      <c r="D59" s="773" t="s">
        <v>278</v>
      </c>
      <c r="E59" s="1454"/>
      <c r="F59" s="1474"/>
      <c r="G59" s="616" t="s">
        <v>359</v>
      </c>
      <c r="H59" s="616" t="s">
        <v>309</v>
      </c>
      <c r="I59" s="616" t="s">
        <v>9</v>
      </c>
      <c r="J59" s="773" t="s">
        <v>60</v>
      </c>
    </row>
    <row r="60" spans="1:1020 1029:2040 2049:3070 3079:4090 4099:5120 5129:6140 6149:7160 7169:8190 8199:9210 9219:10240 10249:11260 11269:12280 12289:13310 13319:14330 14339:15360 15369:16380" ht="27.95" customHeight="1" x14ac:dyDescent="0.2">
      <c r="A60" s="1057">
        <v>1</v>
      </c>
      <c r="B60" s="822" t="e">
        <f>'20 kg &amp; (C)'!$I$8</f>
        <v>#N/A</v>
      </c>
      <c r="C60" s="1058" t="str">
        <f>'DATOS &amp;'!V150</f>
        <v>20 kg</v>
      </c>
      <c r="D60" s="846" t="e">
        <f>'20 kg &amp; (C)'!$F$75</f>
        <v>#N/A</v>
      </c>
      <c r="E60" s="1061">
        <f>'DATOS &amp;'!W150</f>
        <v>0.33</v>
      </c>
      <c r="F60" s="1062">
        <f>'DATOS &amp;'!X150</f>
        <v>1</v>
      </c>
      <c r="G60" s="824" t="e">
        <f>'20 kg &amp; (C)'!C50</f>
        <v>#DIV/0!</v>
      </c>
      <c r="H60" s="824" t="e">
        <f>'20 kg &amp; (C)'!D50</f>
        <v>#DIV/0!</v>
      </c>
      <c r="I60" s="824" t="e">
        <f>'20 kg &amp; (C)'!E50</f>
        <v>#DIV/0!</v>
      </c>
      <c r="J60" s="825" t="e">
        <f>IF(ABS(D60)+E60&gt;=((F60)),"NO","SI")</f>
        <v>#N/A</v>
      </c>
    </row>
    <row r="61" spans="1:1020 1029:2040 2049:3070 3079:4090 4099:5120 5129:6140 6149:7160 7169:8190 8199:9210 9219:10240 10249:11260 11269:12280 12289:13310 13319:14330 14339:15360 15369:16380" ht="20.100000000000001" customHeight="1" x14ac:dyDescent="0.2">
      <c r="A61" s="632"/>
      <c r="B61" s="632"/>
      <c r="C61" s="632"/>
      <c r="D61" s="632"/>
      <c r="E61" s="632"/>
      <c r="F61" s="632"/>
      <c r="G61" s="633"/>
      <c r="H61" s="633"/>
      <c r="I61" s="826"/>
      <c r="J61" s="634"/>
    </row>
    <row r="62" spans="1:1020 1029:2040 2049:3070 3079:4090 4099:5120 5129:6140 6149:7160 7169:8190 8199:9210 9219:10240 10249:11260 11269:12280 12289:13310 13319:14330 14339:15360 15369:16380" ht="20.100000000000001" customHeight="1" x14ac:dyDescent="0.2">
      <c r="A62" s="1472" t="s">
        <v>471</v>
      </c>
      <c r="B62" s="1472"/>
      <c r="C62" s="1472"/>
      <c r="D62" s="1472"/>
      <c r="E62" s="1472"/>
      <c r="F62" s="1472"/>
      <c r="G62" s="1472"/>
      <c r="H62" s="1472"/>
      <c r="I62" s="1472"/>
      <c r="J62" s="1472"/>
    </row>
    <row r="63" spans="1:1020 1029:2040 2049:3070 3079:4090 4099:5120 5129:6140 6149:7160 7169:8190 8199:9210 9219:10240 10249:11260 11269:12280 12289:13310 13319:14330 14339:15360 15369:16380" ht="20.100000000000001" customHeight="1" x14ac:dyDescent="0.2">
      <c r="A63" s="1472"/>
      <c r="B63" s="1472"/>
      <c r="C63" s="1472"/>
      <c r="D63" s="1472"/>
      <c r="E63" s="1472"/>
      <c r="F63" s="1472"/>
      <c r="G63" s="1472"/>
      <c r="H63" s="1472"/>
      <c r="I63" s="1472"/>
      <c r="J63" s="1472"/>
    </row>
    <row r="64" spans="1:1020 1029:2040 2049:3070 3079:4090 4099:5120 5129:6140 6149:7160 7169:8190 8199:9210 9219:10240 10249:11260 11269:12280 12289:13310 13319:14330 14339:15360 15369:16380" ht="20.100000000000001" customHeight="1" x14ac:dyDescent="0.2">
      <c r="A64" s="1472"/>
      <c r="B64" s="1472"/>
      <c r="C64" s="1472"/>
      <c r="D64" s="1472"/>
      <c r="E64" s="1472"/>
      <c r="F64" s="1472"/>
      <c r="G64" s="1472"/>
      <c r="H64" s="1472"/>
      <c r="I64" s="1472"/>
      <c r="J64" s="1472"/>
    </row>
    <row r="65" spans="1:10" ht="20.100000000000001" customHeight="1" x14ac:dyDescent="0.2">
      <c r="A65" s="813"/>
      <c r="B65" s="813"/>
      <c r="C65" s="813"/>
      <c r="D65" s="813"/>
      <c r="E65" s="813"/>
      <c r="F65" s="813"/>
      <c r="G65" s="813"/>
      <c r="H65" s="813"/>
      <c r="I65" s="813"/>
      <c r="J65" s="813"/>
    </row>
    <row r="66" spans="1:10" ht="23.1" customHeight="1" x14ac:dyDescent="0.2">
      <c r="A66" s="813"/>
      <c r="B66" s="813"/>
      <c r="C66" s="813"/>
      <c r="D66" s="813"/>
      <c r="E66" s="813"/>
      <c r="F66" s="813"/>
      <c r="G66" s="813"/>
      <c r="H66" s="813"/>
      <c r="I66" s="813"/>
      <c r="J66" s="813"/>
    </row>
    <row r="67" spans="1:10" ht="125.1" customHeight="1" x14ac:dyDescent="0.2">
      <c r="A67" s="1025"/>
      <c r="B67" s="1025"/>
      <c r="C67" s="1025"/>
      <c r="D67" s="1025"/>
      <c r="E67" s="1025"/>
      <c r="F67" s="1025"/>
      <c r="G67" s="1025"/>
      <c r="H67" s="1025"/>
      <c r="I67" s="1025"/>
      <c r="J67" s="1025"/>
    </row>
    <row r="68" spans="1:10" ht="35.1" customHeight="1" x14ac:dyDescent="0.2">
      <c r="A68" s="1025"/>
      <c r="B68" s="1025"/>
      <c r="C68" s="1025"/>
      <c r="D68" s="1025"/>
      <c r="E68" s="1025"/>
      <c r="F68" s="1025"/>
      <c r="G68" s="1025"/>
      <c r="H68" s="1025"/>
      <c r="I68" s="1025"/>
      <c r="J68" s="1025"/>
    </row>
    <row r="69" spans="1:10" ht="35.1" customHeight="1" x14ac:dyDescent="0.2">
      <c r="A69" s="636"/>
      <c r="B69" s="636"/>
      <c r="C69" s="636"/>
      <c r="D69" s="636"/>
      <c r="E69" s="636"/>
      <c r="F69" s="636"/>
      <c r="G69" s="1456" t="s">
        <v>24</v>
      </c>
      <c r="H69" s="1456"/>
      <c r="I69" s="1465">
        <f>I3</f>
        <v>0</v>
      </c>
      <c r="J69" s="1465"/>
    </row>
    <row r="70" spans="1:10" ht="23.1" customHeight="1" x14ac:dyDescent="0.2">
      <c r="A70" s="1486" t="s">
        <v>254</v>
      </c>
      <c r="B70" s="1486"/>
      <c r="C70" s="1486"/>
      <c r="D70" s="1486"/>
    </row>
    <row r="71" spans="1:10" ht="20.100000000000001" customHeight="1" x14ac:dyDescent="0.2"/>
    <row r="72" spans="1:10" s="638" customFormat="1" ht="33" customHeight="1" x14ac:dyDescent="0.25">
      <c r="A72" s="1054" t="s">
        <v>131</v>
      </c>
      <c r="B72" s="1455" t="s">
        <v>273</v>
      </c>
      <c r="C72" s="1455"/>
      <c r="D72" s="1455"/>
      <c r="E72" s="1455"/>
      <c r="F72" s="1455"/>
      <c r="G72" s="1455"/>
      <c r="H72" s="1455"/>
      <c r="I72" s="1455"/>
      <c r="J72" s="1455"/>
    </row>
    <row r="73" spans="1:10" s="638" customFormat="1" ht="33" customHeight="1" x14ac:dyDescent="0.25">
      <c r="A73" s="1054" t="s">
        <v>131</v>
      </c>
      <c r="B73" s="1455" t="s">
        <v>274</v>
      </c>
      <c r="C73" s="1455"/>
      <c r="D73" s="1455"/>
      <c r="E73" s="1455"/>
      <c r="F73" s="1455"/>
      <c r="G73" s="1455"/>
      <c r="H73" s="1455"/>
      <c r="I73" s="1455"/>
      <c r="J73" s="1455"/>
    </row>
    <row r="74" spans="1:10" s="638" customFormat="1" ht="33" customHeight="1" x14ac:dyDescent="0.25">
      <c r="A74" s="1054" t="s">
        <v>131</v>
      </c>
      <c r="B74" s="1455" t="s">
        <v>287</v>
      </c>
      <c r="C74" s="1455"/>
      <c r="D74" s="1455"/>
      <c r="E74" s="1455"/>
      <c r="F74" s="1455"/>
      <c r="G74" s="1455"/>
      <c r="H74" s="1455"/>
      <c r="I74" s="1455"/>
      <c r="J74" s="1455"/>
    </row>
    <row r="75" spans="1:10" s="638" customFormat="1" ht="23.1" customHeight="1" x14ac:dyDescent="0.25">
      <c r="A75" s="1054" t="s">
        <v>131</v>
      </c>
      <c r="B75" s="1455" t="s">
        <v>323</v>
      </c>
      <c r="C75" s="1455"/>
      <c r="D75" s="1455"/>
      <c r="E75" s="1455"/>
      <c r="F75" s="1455"/>
      <c r="G75" s="1455"/>
      <c r="H75" s="1455"/>
      <c r="I75" s="1455"/>
      <c r="J75" s="1455"/>
    </row>
    <row r="76" spans="1:10" s="638" customFormat="1" ht="23.1" customHeight="1" x14ac:dyDescent="0.25">
      <c r="A76" s="1054" t="s">
        <v>131</v>
      </c>
      <c r="B76" s="1455" t="s">
        <v>186</v>
      </c>
      <c r="C76" s="1455"/>
      <c r="D76" s="1455"/>
      <c r="E76" s="1455"/>
      <c r="F76" s="1455"/>
      <c r="G76" s="1455"/>
      <c r="H76" s="1455"/>
      <c r="I76" s="1455"/>
      <c r="J76" s="1455"/>
    </row>
    <row r="77" spans="1:10" s="638" customFormat="1" ht="33" customHeight="1" x14ac:dyDescent="0.25">
      <c r="A77" s="1054" t="s">
        <v>131</v>
      </c>
      <c r="B77" s="1455" t="s">
        <v>275</v>
      </c>
      <c r="C77" s="1455"/>
      <c r="D77" s="1455"/>
      <c r="E77" s="1455"/>
      <c r="F77" s="1455"/>
      <c r="G77" s="1455"/>
      <c r="H77" s="1455"/>
      <c r="I77" s="1455"/>
      <c r="J77" s="1455"/>
    </row>
    <row r="78" spans="1:10" s="638" customFormat="1" ht="23.1" customHeight="1" x14ac:dyDescent="0.25">
      <c r="A78" s="1054" t="s">
        <v>131</v>
      </c>
      <c r="B78" s="1455" t="s">
        <v>298</v>
      </c>
      <c r="C78" s="1455"/>
      <c r="D78" s="1455"/>
      <c r="E78" s="1455"/>
      <c r="F78" s="1455"/>
      <c r="G78" s="1455"/>
      <c r="H78" s="1455"/>
      <c r="I78" s="1455"/>
      <c r="J78" s="1455"/>
    </row>
    <row r="79" spans="1:10" s="638" customFormat="1" ht="23.1" customHeight="1" x14ac:dyDescent="0.25">
      <c r="A79" s="1054" t="s">
        <v>131</v>
      </c>
      <c r="B79" s="1455" t="s">
        <v>288</v>
      </c>
      <c r="C79" s="1455"/>
      <c r="D79" s="1455"/>
      <c r="E79" s="1455"/>
      <c r="F79" s="1455"/>
      <c r="G79" s="1455"/>
      <c r="H79" s="1455"/>
      <c r="I79" s="1455"/>
      <c r="J79" s="1455"/>
    </row>
    <row r="80" spans="1:10" ht="23.1" customHeight="1" x14ac:dyDescent="0.2">
      <c r="A80" s="1054" t="s">
        <v>131</v>
      </c>
      <c r="B80" s="1455" t="s">
        <v>314</v>
      </c>
      <c r="C80" s="1455"/>
      <c r="D80" s="1455"/>
      <c r="E80" s="1455"/>
      <c r="F80" s="1455"/>
      <c r="G80" s="1455"/>
      <c r="H80" s="1455"/>
      <c r="I80" s="1455"/>
      <c r="J80" s="1455"/>
    </row>
    <row r="81" spans="1:10" ht="23.1" customHeight="1" x14ac:dyDescent="0.2">
      <c r="A81" s="1054" t="s">
        <v>131</v>
      </c>
      <c r="B81" s="1455" t="s">
        <v>357</v>
      </c>
      <c r="C81" s="1455"/>
      <c r="D81" s="1455"/>
      <c r="E81" s="1455"/>
      <c r="F81" s="1455"/>
      <c r="G81" s="1455"/>
      <c r="H81" s="1455"/>
      <c r="I81" s="1455"/>
      <c r="J81" s="1455"/>
    </row>
    <row r="82" spans="1:10" ht="33" customHeight="1" x14ac:dyDescent="0.2">
      <c r="A82" s="1054" t="s">
        <v>131</v>
      </c>
      <c r="B82" s="1455" t="s">
        <v>499</v>
      </c>
      <c r="C82" s="1455"/>
      <c r="D82" s="1455"/>
      <c r="E82" s="1455"/>
      <c r="F82" s="1455"/>
      <c r="G82" s="1455"/>
      <c r="H82" s="1455"/>
      <c r="I82" s="1455"/>
      <c r="J82" s="1455"/>
    </row>
    <row r="83" spans="1:10" ht="20.100000000000001" customHeight="1" x14ac:dyDescent="0.2">
      <c r="A83" s="637"/>
      <c r="B83" s="1551"/>
      <c r="C83" s="1551"/>
      <c r="D83" s="1551"/>
      <c r="E83" s="1551"/>
      <c r="F83" s="1551"/>
      <c r="G83" s="1551"/>
      <c r="H83" s="1551"/>
      <c r="I83" s="1551"/>
      <c r="J83" s="1551"/>
    </row>
    <row r="84" spans="1:10" ht="20.100000000000001" customHeight="1" x14ac:dyDescent="0.2"/>
    <row r="85" spans="1:10" ht="23.1" customHeight="1" x14ac:dyDescent="0.25">
      <c r="A85" s="1446" t="s">
        <v>16</v>
      </c>
      <c r="B85" s="1446"/>
      <c r="C85" s="1446"/>
      <c r="E85" s="639"/>
    </row>
    <row r="86" spans="1:10" ht="20.100000000000001" customHeight="1" x14ac:dyDescent="0.2"/>
    <row r="87" spans="1:10" ht="20.100000000000001" customHeight="1" x14ac:dyDescent="0.2">
      <c r="G87" s="640"/>
      <c r="J87" s="810"/>
    </row>
    <row r="88" spans="1:10" ht="23.1" customHeight="1" thickBot="1" x14ac:dyDescent="0.3">
      <c r="A88" s="639"/>
      <c r="B88" s="1500"/>
      <c r="C88" s="1500"/>
      <c r="D88" s="1500"/>
      <c r="E88" s="1500"/>
      <c r="F88" s="641"/>
      <c r="G88" s="642"/>
      <c r="H88" s="642"/>
      <c r="I88" s="642"/>
      <c r="J88" s="641"/>
    </row>
    <row r="89" spans="1:10" ht="23.1" customHeight="1" x14ac:dyDescent="0.2">
      <c r="B89" s="1501" t="s">
        <v>250</v>
      </c>
      <c r="C89" s="1501"/>
      <c r="D89" s="1501"/>
      <c r="E89" s="1501"/>
      <c r="F89" s="595"/>
      <c r="G89" s="1484" t="s">
        <v>128</v>
      </c>
      <c r="H89" s="1484"/>
      <c r="I89" s="1484"/>
      <c r="J89" s="1484"/>
    </row>
    <row r="90" spans="1:10" ht="23.1" customHeight="1" x14ac:dyDescent="0.25">
      <c r="A90" s="639"/>
      <c r="B90" s="1458" t="e">
        <f>VLOOKUP($F$88,'DATOS &amp;'!$V$160:$Y$164,4,FALSE)</f>
        <v>#N/A</v>
      </c>
      <c r="C90" s="1458"/>
      <c r="D90" s="1458"/>
      <c r="E90" s="1458"/>
      <c r="F90" s="1060"/>
      <c r="G90" s="1458" t="e">
        <f>VLOOKUP($J$88,'DATOS &amp;'!V160:AA164,6,FALSE)</f>
        <v>#N/A</v>
      </c>
      <c r="H90" s="1458"/>
      <c r="I90" s="1458"/>
      <c r="J90" s="1458"/>
    </row>
    <row r="91" spans="1:10" ht="23.1" customHeight="1" x14ac:dyDescent="0.2">
      <c r="B91" s="1458" t="e">
        <f>VLOOKUP($F$88,'DATOS &amp;'!$V$160:$Y$164,2,FALSE)</f>
        <v>#N/A</v>
      </c>
      <c r="C91" s="1458"/>
      <c r="D91" s="1458"/>
      <c r="E91" s="1458"/>
      <c r="F91" s="595"/>
      <c r="G91" s="1458" t="e">
        <f>VLOOKUP($J$88,'DATOS &amp;'!$V$160:$AA$164,2,FALSE)</f>
        <v>#N/A</v>
      </c>
      <c r="H91" s="1458"/>
      <c r="I91" s="1458"/>
      <c r="J91" s="1458"/>
    </row>
    <row r="92" spans="1:10" x14ac:dyDescent="0.2">
      <c r="B92" s="595"/>
      <c r="C92" s="595"/>
      <c r="D92" s="595"/>
      <c r="E92" s="595"/>
      <c r="F92" s="595"/>
      <c r="G92" s="595"/>
      <c r="H92" s="595"/>
      <c r="I92" s="595"/>
      <c r="J92" s="595"/>
    </row>
    <row r="93" spans="1:10" ht="23.1" customHeight="1" x14ac:dyDescent="0.2">
      <c r="A93" s="1459" t="s">
        <v>299</v>
      </c>
      <c r="B93" s="1459"/>
      <c r="C93" s="1460"/>
      <c r="D93" s="1460"/>
      <c r="E93" s="643"/>
      <c r="F93" s="1461" t="s">
        <v>358</v>
      </c>
      <c r="G93" s="1461"/>
      <c r="H93" s="1461"/>
      <c r="I93" s="1462"/>
      <c r="J93" s="1462"/>
    </row>
    <row r="94" spans="1:10" x14ac:dyDescent="0.2">
      <c r="J94" s="810"/>
    </row>
    <row r="95" spans="1:10" ht="23.1" customHeight="1" x14ac:dyDescent="0.25">
      <c r="A95" s="1445" t="s">
        <v>61</v>
      </c>
      <c r="B95" s="1445"/>
      <c r="C95" s="1445"/>
      <c r="D95" s="1445"/>
      <c r="E95" s="1445"/>
      <c r="F95" s="1445"/>
      <c r="G95" s="1445"/>
      <c r="H95" s="1445"/>
      <c r="I95" s="1445"/>
      <c r="J95" s="1445"/>
    </row>
  </sheetData>
  <sheetProtection password="CF5C" sheet="1" objects="1" scenarios="1"/>
  <mergeCells count="99">
    <mergeCell ref="G40:H40"/>
    <mergeCell ref="I40:J40"/>
    <mergeCell ref="G69:H69"/>
    <mergeCell ref="I69:J69"/>
    <mergeCell ref="B90:E90"/>
    <mergeCell ref="A49:C49"/>
    <mergeCell ref="G49:H49"/>
    <mergeCell ref="I49:J49"/>
    <mergeCell ref="A51:J51"/>
    <mergeCell ref="A53:J54"/>
    <mergeCell ref="A41:J41"/>
    <mergeCell ref="A43:J45"/>
    <mergeCell ref="A47:C47"/>
    <mergeCell ref="G47:H47"/>
    <mergeCell ref="I47:J47"/>
    <mergeCell ref="A48:C48"/>
    <mergeCell ref="A1:J1"/>
    <mergeCell ref="G3:H3"/>
    <mergeCell ref="I3:J3"/>
    <mergeCell ref="A4:C4"/>
    <mergeCell ref="G4:H4"/>
    <mergeCell ref="A6:B6"/>
    <mergeCell ref="D6:J6"/>
    <mergeCell ref="A12:J12"/>
    <mergeCell ref="A14:C14"/>
    <mergeCell ref="D14:J14"/>
    <mergeCell ref="A15:C15"/>
    <mergeCell ref="D15:G15"/>
    <mergeCell ref="A16:C16"/>
    <mergeCell ref="D16:G16"/>
    <mergeCell ref="A7:B7"/>
    <mergeCell ref="D7:J7"/>
    <mergeCell ref="A8:B8"/>
    <mergeCell ref="D8:G8"/>
    <mergeCell ref="A10:C10"/>
    <mergeCell ref="D10:E10"/>
    <mergeCell ref="F10:H10"/>
    <mergeCell ref="I10:J10"/>
    <mergeCell ref="A28:J28"/>
    <mergeCell ref="A17:C17"/>
    <mergeCell ref="D17:E17"/>
    <mergeCell ref="F17:G17"/>
    <mergeCell ref="A19:E19"/>
    <mergeCell ref="F19:J19"/>
    <mergeCell ref="A21:F21"/>
    <mergeCell ref="A22:J22"/>
    <mergeCell ref="B23:E23"/>
    <mergeCell ref="A24:D24"/>
    <mergeCell ref="E24:F24"/>
    <mergeCell ref="A26:J26"/>
    <mergeCell ref="A35:B35"/>
    <mergeCell ref="C35:D35"/>
    <mergeCell ref="E35:F35"/>
    <mergeCell ref="A36:B36"/>
    <mergeCell ref="C36:D36"/>
    <mergeCell ref="E36:F36"/>
    <mergeCell ref="A30:J30"/>
    <mergeCell ref="A31:J31"/>
    <mergeCell ref="A33:B34"/>
    <mergeCell ref="C33:D34"/>
    <mergeCell ref="E33:F34"/>
    <mergeCell ref="G33:J33"/>
    <mergeCell ref="G34:H34"/>
    <mergeCell ref="I34:J34"/>
    <mergeCell ref="G48:H48"/>
    <mergeCell ref="I48:J48"/>
    <mergeCell ref="A62:J64"/>
    <mergeCell ref="A70:D70"/>
    <mergeCell ref="B72:J72"/>
    <mergeCell ref="B73:J73"/>
    <mergeCell ref="A56:J56"/>
    <mergeCell ref="A58:A59"/>
    <mergeCell ref="B58:B59"/>
    <mergeCell ref="C58:D58"/>
    <mergeCell ref="E58:E59"/>
    <mergeCell ref="F58:F59"/>
    <mergeCell ref="G58:I58"/>
    <mergeCell ref="B89:E89"/>
    <mergeCell ref="G89:J89"/>
    <mergeCell ref="B74:J74"/>
    <mergeCell ref="B75:J75"/>
    <mergeCell ref="B76:J76"/>
    <mergeCell ref="B77:J77"/>
    <mergeCell ref="B78:J78"/>
    <mergeCell ref="B79:J79"/>
    <mergeCell ref="B82:J82"/>
    <mergeCell ref="B80:J80"/>
    <mergeCell ref="B81:J81"/>
    <mergeCell ref="B83:J83"/>
    <mergeCell ref="A85:C85"/>
    <mergeCell ref="B88:E88"/>
    <mergeCell ref="A95:J95"/>
    <mergeCell ref="G90:J90"/>
    <mergeCell ref="B91:E91"/>
    <mergeCell ref="G91:J91"/>
    <mergeCell ref="A93:B93"/>
    <mergeCell ref="C93:D93"/>
    <mergeCell ref="F93:H93"/>
    <mergeCell ref="I93:J93"/>
  </mergeCells>
  <printOptions horizontalCentered="1"/>
  <pageMargins left="0.70866141732283472" right="0.70866141732283472" top="0.6692913385826772" bottom="0" header="0.31496062992125984" footer="0.31496062992125984"/>
  <pageSetup scale="75" orientation="portrait" r:id="rId1"/>
  <headerFooter>
    <oddHeader xml:space="preserve">&amp;C&amp;"-,Negrita"
           CERTIFICADO DE CALIBRACIÓN DE PESAS </oddHeader>
    <oddFooter>&amp;R
RT03-F16 Vr.12 (2020-12-30)
&amp;P de &amp;N</oddFooter>
  </headerFooter>
  <rowBreaks count="2" manualBreakCount="2">
    <brk id="37" max="9" man="1"/>
    <brk id="66"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C00-000000000000}">
          <x14:formula1>
            <xm:f>'DATOS &amp;'!$B$174:$B$186</xm:f>
          </x14:formula1>
          <xm:sqref>J32</xm:sqref>
        </x14:dataValidation>
        <x14:dataValidation type="list" allowBlank="1" showInputMessage="1" showErrorMessage="1" xr:uid="{00000000-0002-0000-1C00-000001000000}">
          <x14:formula1>
            <xm:f>'DATOS &amp;'!$V$160:$V$164</xm:f>
          </x14:formula1>
          <xm:sqref>J88 F88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U114"/>
  <sheetViews>
    <sheetView showGridLines="0" view="pageBreakPreview" zoomScale="80" zoomScaleNormal="60" zoomScaleSheetLayoutView="80" workbookViewId="0">
      <selection activeCell="C11" sqref="C11"/>
    </sheetView>
  </sheetViews>
  <sheetFormatPr baseColWidth="10" defaultColWidth="11.42578125" defaultRowHeight="31.5" customHeight="1" x14ac:dyDescent="0.2"/>
  <cols>
    <col min="1" max="1" width="14.7109375" style="37" customWidth="1"/>
    <col min="2" max="2" width="12.7109375"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4">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162"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56"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557"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58"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557"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58"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RXFFovA1V1jREj0tBftMM9V5Ziq4RmYQ5Aers3urk2i+ahBn9iqFwZgKYqkgx/cOqfEdYdX2tSPuy1e7RRTE+w==" saltValue="gMOcPxyRI+hbWjeWFFgld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'DATOS &amp;'!$B$6:$B$28</xm:f>
          </x14:formula1>
          <xm:sqref>I3:J4</xm:sqref>
        </x14:dataValidation>
        <x14:dataValidation type="list" allowBlank="1" showInputMessage="1" showErrorMessage="1" xr:uid="{00000000-0002-0000-0200-000001000000}">
          <x14:formula1>
            <xm:f>'DATOS &amp;'!$J$173:$J$178</xm:f>
          </x14:formula1>
          <xm:sqref>J19:J20</xm:sqref>
        </x14:dataValidation>
        <x14:dataValidation type="list" allowBlank="1" showInputMessage="1" showErrorMessage="1" xr:uid="{00000000-0002-0000-0200-000002000000}">
          <x14:formula1>
            <xm:f>'DATOS &amp;'!$N$120:$N$165</xm:f>
          </x14:formula1>
          <xm:sqref>F48</xm:sqref>
        </x14:dataValidation>
        <x14:dataValidation type="list" allowBlank="1" showInputMessage="1" showErrorMessage="1" xr:uid="{00000000-0002-0000-0200-000003000000}">
          <x14:formula1>
            <xm:f>'DATOS &amp;'!$B$36:$B$58</xm:f>
          </x14:formula1>
          <xm:sqref>J6</xm:sqref>
        </x14:dataValidation>
        <x14:dataValidation type="list" allowBlank="1" showInputMessage="1" showErrorMessage="1" xr:uid="{00000000-0002-0000-0200-000004000000}">
          <x14:formula1>
            <xm:f>'DATOS &amp;'!$N$28:$N$112</xm:f>
          </x14:formula1>
          <xm:sqref>E6</xm:sqref>
        </x14:dataValidation>
        <x14:dataValidation type="list" allowBlank="1" showInputMessage="1" showErrorMessage="1" xr:uid="{00000000-0002-0000-0200-000005000000}">
          <x14:formula1>
            <xm:f>'DATOS &amp;'!$V$119:$V$125</xm:f>
          </x14:formula1>
          <xm:sqref>J13</xm:sqref>
        </x14:dataValidation>
        <x14:dataValidation type="list" allowBlank="1" showInputMessage="1" showErrorMessage="1" xr:uid="{00000000-0002-0000-0200-000006000000}">
          <x14:formula1>
            <xm:f>'DATOS &amp;'!$V$160:$V$164</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03" t="s">
        <v>27</v>
      </c>
      <c r="B18" s="1104"/>
      <c r="C18" s="1104"/>
      <c r="D18" s="1104"/>
      <c r="E18" s="1104"/>
      <c r="F18" s="1104"/>
      <c r="G18" s="1104"/>
      <c r="H18" s="1104"/>
      <c r="I18" s="1104"/>
      <c r="J18" s="1105"/>
    </row>
    <row r="19" spans="1:11" ht="46.5" customHeight="1" thickBot="1" x14ac:dyDescent="0.25">
      <c r="A19" s="101" t="s">
        <v>10</v>
      </c>
      <c r="B19" s="102" t="e">
        <f>VLOOKUP(J19,'DATOS &amp;'!J173:W179,2,FALSE)</f>
        <v>#N/A</v>
      </c>
      <c r="C19" s="103" t="s">
        <v>7</v>
      </c>
      <c r="D19" s="104" t="e">
        <f>VLOOKUP(J19,'DATOS &amp;'!J173:W179,3,FALSE)</f>
        <v>#N/A</v>
      </c>
      <c r="E19" s="105" t="s">
        <v>24</v>
      </c>
      <c r="F19" s="1128" t="e">
        <f>VLOOKUP(J19,'DATOS &amp;'!J173:W179,5,FALSE)</f>
        <v>#N/A</v>
      </c>
      <c r="G19" s="1129"/>
      <c r="H19" s="103" t="s">
        <v>25</v>
      </c>
      <c r="I19" s="311" t="e">
        <f>VLOOKUP(J19,'DATOS &amp;'!J173:W179,4,FALSE)</f>
        <v>#N/A</v>
      </c>
      <c r="J19" s="1106"/>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326" t="e">
        <f>F74/1000</f>
        <v>#N/A</v>
      </c>
      <c r="G75" s="94"/>
      <c r="H75" s="1189"/>
      <c r="I75" s="325"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buh/rMae0PgUCHav0vJcTXV1foqhJxDNjwzNlQInWtyFoKj2oOu4Yu0prcBnnHxQs73BWHh05ASbcRaiNVTDVg==" saltValue="HwfLAzquangR0xbMCbe1F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'DATOS &amp;'!$V$160:$V$164</xm:f>
          </x14:formula1>
          <xm:sqref>H25</xm:sqref>
        </x14:dataValidation>
        <x14:dataValidation type="list" allowBlank="1" showInputMessage="1" showErrorMessage="1" xr:uid="{00000000-0002-0000-0300-000001000000}">
          <x14:formula1>
            <xm:f>'DATOS &amp;'!$V$119:$V$125</xm:f>
          </x14:formula1>
          <xm:sqref>J13</xm:sqref>
        </x14:dataValidation>
        <x14:dataValidation type="list" allowBlank="1" showInputMessage="1" showErrorMessage="1" xr:uid="{00000000-0002-0000-0300-000002000000}">
          <x14:formula1>
            <xm:f>'DATOS &amp;'!$N$28:$N$112</xm:f>
          </x14:formula1>
          <xm:sqref>E6</xm:sqref>
        </x14:dataValidation>
        <x14:dataValidation type="list" allowBlank="1" showInputMessage="1" showErrorMessage="1" xr:uid="{00000000-0002-0000-0300-000003000000}">
          <x14:formula1>
            <xm:f>'DATOS &amp;'!$B$36:$B$58</xm:f>
          </x14:formula1>
          <xm:sqref>J6</xm:sqref>
        </x14:dataValidation>
        <x14:dataValidation type="list" allowBlank="1" showInputMessage="1" showErrorMessage="1" xr:uid="{00000000-0002-0000-0300-000004000000}">
          <x14:formula1>
            <xm:f>'DATOS &amp;'!$N$120:$N$165</xm:f>
          </x14:formula1>
          <xm:sqref>F48</xm:sqref>
        </x14:dataValidation>
        <x14:dataValidation type="list" allowBlank="1" showInputMessage="1" showErrorMessage="1" xr:uid="{00000000-0002-0000-0300-000005000000}">
          <x14:formula1>
            <xm:f>'DATOS &amp;'!$J$173:$J$178</xm:f>
          </x14:formula1>
          <xm:sqref>J19:J20</xm:sqref>
        </x14:dataValidation>
        <x14:dataValidation type="list" allowBlank="1" showInputMessage="1" showErrorMessage="1" xr:uid="{00000000-0002-0000-0300-000006000000}">
          <x14:formula1>
            <xm:f>'DATOS &amp;'!$B$6:$B$28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13"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a3kglLc3Bji9Om+la48phksQAsKgKYuGsm19Hy2IG8cxOGNR7hrYTMdyodCYU9DK9rZHAJtkJPb6vsNR/4ykrA==" saltValue="fiLOzrBGdMpN4/Da/RPzc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'DATOS &amp;'!$B$6:$B$28</xm:f>
          </x14:formula1>
          <xm:sqref>I3:J4</xm:sqref>
        </x14:dataValidation>
        <x14:dataValidation type="list" allowBlank="1" showInputMessage="1" showErrorMessage="1" xr:uid="{00000000-0002-0000-0400-000001000000}">
          <x14:formula1>
            <xm:f>'DATOS &amp;'!$J$173:$J$178</xm:f>
          </x14:formula1>
          <xm:sqref>J19:J20</xm:sqref>
        </x14:dataValidation>
        <x14:dataValidation type="list" allowBlank="1" showInputMessage="1" showErrorMessage="1" xr:uid="{00000000-0002-0000-0400-000002000000}">
          <x14:formula1>
            <xm:f>'DATOS &amp;'!$N$120:$N$165</xm:f>
          </x14:formula1>
          <xm:sqref>F48</xm:sqref>
        </x14:dataValidation>
        <x14:dataValidation type="list" allowBlank="1" showInputMessage="1" showErrorMessage="1" xr:uid="{00000000-0002-0000-0400-000003000000}">
          <x14:formula1>
            <xm:f>'DATOS &amp;'!$B$36:$B$58</xm:f>
          </x14:formula1>
          <xm:sqref>J6</xm:sqref>
        </x14:dataValidation>
        <x14:dataValidation type="list" allowBlank="1" showInputMessage="1" showErrorMessage="1" xr:uid="{00000000-0002-0000-0400-000004000000}">
          <x14:formula1>
            <xm:f>'DATOS &amp;'!$N$28:$N$112</xm:f>
          </x14:formula1>
          <xm:sqref>E6</xm:sqref>
        </x14:dataValidation>
        <x14:dataValidation type="list" allowBlank="1" showInputMessage="1" showErrorMessage="1" xr:uid="{00000000-0002-0000-0400-000005000000}">
          <x14:formula1>
            <xm:f>'DATOS &amp;'!$V$119:$V$125</xm:f>
          </x14:formula1>
          <xm:sqref>J13</xm:sqref>
        </x14:dataValidation>
        <x14:dataValidation type="list" allowBlank="1" showInputMessage="1" showErrorMessage="1" xr:uid="{00000000-0002-0000-0400-000006000000}">
          <x14:formula1>
            <xm:f>'DATOS &amp;'!$V$160:$V$164</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684"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08"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13"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dVs7B/+E18aPAGll2AmCWWvHJXGioApeWO9USE5swHekU10WyW5tCUkfVCOd/96yPyNj9hBjfm9ml58Zvyqx8g==" saltValue="aykRZZiyqnRKa03Dzsnv3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'DATOS &amp;'!$V$160:$V$164</xm:f>
          </x14:formula1>
          <xm:sqref>H25</xm:sqref>
        </x14:dataValidation>
        <x14:dataValidation type="list" allowBlank="1" showInputMessage="1" showErrorMessage="1" xr:uid="{00000000-0002-0000-0500-000001000000}">
          <x14:formula1>
            <xm:f>'DATOS &amp;'!$V$119:$V$125</xm:f>
          </x14:formula1>
          <xm:sqref>J13</xm:sqref>
        </x14:dataValidation>
        <x14:dataValidation type="list" allowBlank="1" showInputMessage="1" showErrorMessage="1" xr:uid="{00000000-0002-0000-0500-000002000000}">
          <x14:formula1>
            <xm:f>'DATOS &amp;'!$N$28:$N$112</xm:f>
          </x14:formula1>
          <xm:sqref>E6</xm:sqref>
        </x14:dataValidation>
        <x14:dataValidation type="list" allowBlank="1" showInputMessage="1" showErrorMessage="1" xr:uid="{00000000-0002-0000-0500-000003000000}">
          <x14:formula1>
            <xm:f>'DATOS &amp;'!$B$36:$B$58</xm:f>
          </x14:formula1>
          <xm:sqref>J6</xm:sqref>
        </x14:dataValidation>
        <x14:dataValidation type="list" allowBlank="1" showInputMessage="1" showErrorMessage="1" xr:uid="{00000000-0002-0000-0500-000004000000}">
          <x14:formula1>
            <xm:f>'DATOS &amp;'!$N$120:$N$165</xm:f>
          </x14:formula1>
          <xm:sqref>F48</xm:sqref>
        </x14:dataValidation>
        <x14:dataValidation type="list" allowBlank="1" showInputMessage="1" showErrorMessage="1" xr:uid="{00000000-0002-0000-0500-000005000000}">
          <x14:formula1>
            <xm:f>'DATOS &amp;'!$J$173:$J$178</xm:f>
          </x14:formula1>
          <xm:sqref>J19:J20</xm:sqref>
        </x14:dataValidation>
        <x14:dataValidation type="list" allowBlank="1" showInputMessage="1" showErrorMessage="1" xr:uid="{00000000-0002-0000-0500-000006000000}">
          <x14:formula1>
            <xm:f>'DATOS &amp;'!$B$6:$B$28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n/ep+OwVoWoQiMFENFeaKbPDkI3IdcORO+PLUatfpV/sOV6y5+nbGZh5WKo1YKGusFihs1s58XdMdkZNGeKu1Q==" saltValue="JfBnUFdzijvcu0S1VG3q0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&amp;RRT03-F13 Vr.13 (2020-12-30)</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'DATOS &amp;'!$B$6:$B$28</xm:f>
          </x14:formula1>
          <xm:sqref>I3:J4</xm:sqref>
        </x14:dataValidation>
        <x14:dataValidation type="list" allowBlank="1" showInputMessage="1" showErrorMessage="1" xr:uid="{00000000-0002-0000-0600-000001000000}">
          <x14:formula1>
            <xm:f>'DATOS &amp;'!$J$173:$J$178</xm:f>
          </x14:formula1>
          <xm:sqref>J19:J20</xm:sqref>
        </x14:dataValidation>
        <x14:dataValidation type="list" allowBlank="1" showInputMessage="1" showErrorMessage="1" xr:uid="{00000000-0002-0000-0600-000002000000}">
          <x14:formula1>
            <xm:f>'DATOS &amp;'!$N$120:$N$165</xm:f>
          </x14:formula1>
          <xm:sqref>F48</xm:sqref>
        </x14:dataValidation>
        <x14:dataValidation type="list" allowBlank="1" showInputMessage="1" showErrorMessage="1" xr:uid="{00000000-0002-0000-0600-000003000000}">
          <x14:formula1>
            <xm:f>'DATOS &amp;'!$B$36:$B$58</xm:f>
          </x14:formula1>
          <xm:sqref>J6</xm:sqref>
        </x14:dataValidation>
        <x14:dataValidation type="list" allowBlank="1" showInputMessage="1" showErrorMessage="1" xr:uid="{00000000-0002-0000-0600-000004000000}">
          <x14:formula1>
            <xm:f>'DATOS &amp;'!$N$28:$N$112</xm:f>
          </x14:formula1>
          <xm:sqref>E6</xm:sqref>
        </x14:dataValidation>
        <x14:dataValidation type="list" allowBlank="1" showInputMessage="1" showErrorMessage="1" xr:uid="{00000000-0002-0000-0600-000005000000}">
          <x14:formula1>
            <xm:f>'DATOS &amp;'!$V$119:$V$125</xm:f>
          </x14:formula1>
          <xm:sqref>J13</xm:sqref>
        </x14:dataValidation>
        <x14:dataValidation type="list" allowBlank="1" showInputMessage="1" showErrorMessage="1" xr:uid="{00000000-0002-0000-0600-000006000000}">
          <x14:formula1>
            <xm:f>'DATOS &amp;'!$V$160:$V$164</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66"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328"/>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65">
        <v>1</v>
      </c>
      <c r="D27" s="365">
        <v>2</v>
      </c>
      <c r="E27" s="365">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ItEVEhGID5OOFD3QGpXAnvBnoO/Cke0/MXKPOSMmgcKXNDAuRPSSX1Q7A469wspbxlcp27pbm+hm1BxjHJIu/w==" saltValue="yAafnWl3CXWg0nwsX4dWv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1" orientation="portrait" r:id="rId1"/>
  <headerFooter>
    <oddHeader xml:space="preserve">&amp;C
&amp;16   
</oddHeader>
    <oddFooter xml:space="preserve">&amp;RRT03-F13 Vr.13 (2020-12-30)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0000000}">
          <x14:formula1>
            <xm:f>'DATOS &amp;'!$V$160:$V$164</xm:f>
          </x14:formula1>
          <xm:sqref>H25</xm:sqref>
        </x14:dataValidation>
        <x14:dataValidation type="list" allowBlank="1" showInputMessage="1" showErrorMessage="1" xr:uid="{00000000-0002-0000-0700-000001000000}">
          <x14:formula1>
            <xm:f>'DATOS &amp;'!$V$119:$V$125</xm:f>
          </x14:formula1>
          <xm:sqref>J13</xm:sqref>
        </x14:dataValidation>
        <x14:dataValidation type="list" allowBlank="1" showInputMessage="1" showErrorMessage="1" xr:uid="{00000000-0002-0000-0700-000002000000}">
          <x14:formula1>
            <xm:f>'DATOS &amp;'!$N$28:$N$112</xm:f>
          </x14:formula1>
          <xm:sqref>E6</xm:sqref>
        </x14:dataValidation>
        <x14:dataValidation type="list" allowBlank="1" showInputMessage="1" showErrorMessage="1" xr:uid="{00000000-0002-0000-0700-000003000000}">
          <x14:formula1>
            <xm:f>'DATOS &amp;'!$B$36:$B$58</xm:f>
          </x14:formula1>
          <xm:sqref>J6</xm:sqref>
        </x14:dataValidation>
        <x14:dataValidation type="list" allowBlank="1" showInputMessage="1" showErrorMessage="1" xr:uid="{00000000-0002-0000-0700-000004000000}">
          <x14:formula1>
            <xm:f>'DATOS &amp;'!$N$120:$N$165</xm:f>
          </x14:formula1>
          <xm:sqref>F48</xm:sqref>
        </x14:dataValidation>
        <x14:dataValidation type="list" allowBlank="1" showInputMessage="1" showErrorMessage="1" xr:uid="{00000000-0002-0000-0700-000005000000}">
          <x14:formula1>
            <xm:f>'DATOS &amp;'!$J$173:$J$178</xm:f>
          </x14:formula1>
          <xm:sqref>J19:J20</xm:sqref>
        </x14:dataValidation>
        <x14:dataValidation type="list" allowBlank="1" showInputMessage="1" showErrorMessage="1" xr:uid="{00000000-0002-0000-0700-000006000000}">
          <x14:formula1>
            <xm:f>'DATOS &amp;'!$B$6:$B$28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U114"/>
  <sheetViews>
    <sheetView showGridLines="0" view="pageBreakPreview" topLeftCell="A7" zoomScale="80" zoomScaleNormal="60" zoomScaleSheetLayoutView="80" workbookViewId="0">
      <selection activeCell="C16" sqref="C16:D16"/>
    </sheetView>
  </sheetViews>
  <sheetFormatPr baseColWidth="10" defaultColWidth="11.42578125" defaultRowHeight="31.5" customHeight="1" x14ac:dyDescent="0.2"/>
  <cols>
    <col min="1" max="1" width="14.7109375" style="37" customWidth="1"/>
    <col min="2" max="2" width="12" style="37" customWidth="1"/>
    <col min="3" max="3" width="15.7109375" style="37" customWidth="1"/>
    <col min="4" max="4" width="17" style="37" customWidth="1"/>
    <col min="5" max="5" width="15.5703125" style="37" customWidth="1"/>
    <col min="6" max="6" width="18.5703125" style="37" customWidth="1"/>
    <col min="7" max="7" width="15.7109375" style="37" customWidth="1"/>
    <col min="8" max="8" width="24.42578125" style="37" bestFit="1" customWidth="1"/>
    <col min="9" max="9" width="13.85546875" style="37" bestFit="1" customWidth="1"/>
    <col min="10" max="10" width="13.7109375" style="37" customWidth="1"/>
    <col min="11" max="19" width="11.42578125" style="8"/>
    <col min="20" max="20" width="15.85546875" style="8" bestFit="1" customWidth="1"/>
    <col min="21" max="21" width="14.42578125" style="8" bestFit="1" customWidth="1"/>
    <col min="22" max="16384" width="11.42578125" style="8"/>
  </cols>
  <sheetData>
    <row r="1" spans="1:16" ht="47.25" customHeight="1" thickBot="1" x14ac:dyDescent="0.25">
      <c r="A1" s="1086"/>
      <c r="B1" s="1087"/>
      <c r="C1" s="1088" t="s">
        <v>58</v>
      </c>
      <c r="D1" s="1089"/>
      <c r="E1" s="1089"/>
      <c r="F1" s="1089"/>
      <c r="G1" s="1089"/>
      <c r="H1" s="1089"/>
      <c r="I1" s="1089"/>
      <c r="J1" s="1089"/>
      <c r="K1" s="1089"/>
      <c r="L1" s="1089"/>
      <c r="M1" s="1090"/>
      <c r="N1" s="7"/>
      <c r="O1" s="7"/>
      <c r="P1" s="7"/>
    </row>
    <row r="2" spans="1:16" s="11" customFormat="1" ht="9.75" customHeight="1" thickBot="1" x14ac:dyDescent="0.25">
      <c r="A2" s="9"/>
      <c r="B2" s="9"/>
      <c r="C2" s="10"/>
      <c r="D2" s="10"/>
      <c r="E2" s="10"/>
      <c r="F2" s="10"/>
      <c r="G2" s="10"/>
      <c r="H2" s="10"/>
      <c r="K2" s="12"/>
      <c r="M2" s="7"/>
    </row>
    <row r="3" spans="1:16" s="12" customFormat="1" ht="35.25" customHeight="1" thickBot="1" x14ac:dyDescent="0.25">
      <c r="A3" s="13" t="s">
        <v>17</v>
      </c>
      <c r="B3" s="14" t="s">
        <v>56</v>
      </c>
      <c r="C3" s="15" t="s">
        <v>210</v>
      </c>
      <c r="D3" s="15" t="s">
        <v>57</v>
      </c>
      <c r="E3" s="15" t="s">
        <v>8</v>
      </c>
      <c r="F3" s="16" t="s">
        <v>18</v>
      </c>
      <c r="G3" s="16" t="s">
        <v>300</v>
      </c>
      <c r="H3" s="17" t="s">
        <v>24</v>
      </c>
      <c r="I3" s="1091"/>
      <c r="J3" s="1092"/>
      <c r="K3" s="11"/>
      <c r="M3" s="7"/>
    </row>
    <row r="4" spans="1:16" s="11" customFormat="1" ht="32.25" customHeight="1" thickBot="1" x14ac:dyDescent="0.25">
      <c r="A4" s="18" t="e">
        <f>VLOOKUP($I$3,'DATOS &amp;'!B6:J28,2,FALSE)</f>
        <v>#N/A</v>
      </c>
      <c r="B4" s="311" t="e">
        <f>VLOOKUP($I$3,'DATOS &amp;'!$B$6:$J$28,3,FALSE)</f>
        <v>#N/A</v>
      </c>
      <c r="C4" s="19" t="e">
        <f>VLOOKUP($I$3,'DATOS &amp;'!$B$6:$J$28,8,FALSE)</f>
        <v>#N/A</v>
      </c>
      <c r="D4" s="19" t="e">
        <f>VLOOKUP($I$3,'DATOS &amp;'!$B$6:$J$28,6,FALSE)</f>
        <v>#N/A</v>
      </c>
      <c r="E4" s="311" t="e">
        <f>VLOOKUP($I$3,'DATOS &amp;'!$B$6:$J$28,7,FALSE)</f>
        <v>#N/A</v>
      </c>
      <c r="F4" s="18" t="e">
        <f>VLOOKUP($I$3,'DATOS &amp;'!$B$6:$J$28,4,FALSE)</f>
        <v>#N/A</v>
      </c>
      <c r="G4" s="18" t="e">
        <f>VLOOKUP($I$3,'DATOS &amp;'!$B$6:$J$28,5,FALSE)</f>
        <v>#N/A</v>
      </c>
      <c r="H4" s="19" t="e">
        <f>VLOOKUP($I$3,'DATOS &amp;'!$B$6:$J$28,9,FALSE)</f>
        <v>#N/A</v>
      </c>
      <c r="I4" s="1093"/>
      <c r="J4" s="1094"/>
      <c r="K4" s="8"/>
      <c r="L4" s="20"/>
      <c r="M4" s="20"/>
    </row>
    <row r="5" spans="1:16" s="22" customFormat="1" ht="6.75" customHeight="1" thickBot="1" x14ac:dyDescent="0.25">
      <c r="A5" s="21"/>
      <c r="B5" s="21"/>
      <c r="C5" s="21"/>
      <c r="F5" s="21"/>
      <c r="G5" s="21"/>
      <c r="H5" s="21"/>
      <c r="K5" s="8"/>
    </row>
    <row r="6" spans="1:16" ht="31.5" customHeight="1" thickBot="1" x14ac:dyDescent="0.25">
      <c r="A6" s="1083" t="s">
        <v>19</v>
      </c>
      <c r="B6" s="1084"/>
      <c r="C6" s="1084"/>
      <c r="D6" s="1085"/>
      <c r="E6" s="4"/>
      <c r="F6" s="1083" t="s">
        <v>20</v>
      </c>
      <c r="G6" s="1084"/>
      <c r="H6" s="1084"/>
      <c r="I6" s="1085"/>
      <c r="J6" s="650">
        <f>I3</f>
        <v>0</v>
      </c>
    </row>
    <row r="7" spans="1:16" ht="31.5" customHeight="1" x14ac:dyDescent="0.2">
      <c r="A7" s="23" t="s">
        <v>21</v>
      </c>
      <c r="B7" s="24" t="e">
        <f>VLOOKUP($E$6,'DATOS &amp;'!N10:AA112,2,FALSE)</f>
        <v>#N/A</v>
      </c>
      <c r="C7" s="25" t="s">
        <v>10</v>
      </c>
      <c r="D7" s="26" t="e">
        <f>VLOOKUP($E$6,'DATOS &amp;'!N10:AA112,3,FALSE)</f>
        <v>#N/A</v>
      </c>
      <c r="E7" s="27"/>
      <c r="F7" s="23" t="s">
        <v>21</v>
      </c>
      <c r="G7" s="26" t="e">
        <f>VLOOKUP($J$6,'DATOS &amp;'!B36:I58,2,FALSE)</f>
        <v>#N/A</v>
      </c>
      <c r="H7" s="28" t="s">
        <v>10</v>
      </c>
      <c r="I7" s="26" t="e">
        <f>VLOOKUP($J$6,'DATOS &amp;'!B36:I58,3,FALSE)</f>
        <v>#N/A</v>
      </c>
      <c r="J7" s="29"/>
    </row>
    <row r="8" spans="1:16" ht="31.5" customHeight="1" x14ac:dyDescent="0.2">
      <c r="A8" s="30" t="s">
        <v>22</v>
      </c>
      <c r="B8" s="31" t="e">
        <f>VLOOKUP($E$6,'DATOS &amp;'!N10:AA112,4,FALSE)</f>
        <v>#N/A</v>
      </c>
      <c r="C8" s="32" t="s">
        <v>23</v>
      </c>
      <c r="D8" s="33" t="e">
        <f>VLOOKUP($E$6,'DATOS &amp;'!N10:AA112,5,FALSE)</f>
        <v>#N/A</v>
      </c>
      <c r="E8" s="27"/>
      <c r="F8" s="30" t="s">
        <v>22</v>
      </c>
      <c r="G8" s="31" t="e">
        <f>VLOOKUP($J$6,'DATOS &amp;'!B36:I58,4,FALSE)</f>
        <v>#N/A</v>
      </c>
      <c r="H8" s="32" t="s">
        <v>23</v>
      </c>
      <c r="I8" s="33" t="e">
        <f>VLOOKUP($J$6,'DATOS &amp;'!B36:I58,5,FALSE)</f>
        <v>#N/A</v>
      </c>
      <c r="J8" s="29"/>
    </row>
    <row r="9" spans="1:16" ht="31.5" customHeight="1" x14ac:dyDescent="0.2">
      <c r="A9" s="34" t="s">
        <v>24</v>
      </c>
      <c r="B9" s="31" t="e">
        <f>VLOOKUP($E$6,'DATOS &amp;'!N10:AA112,6,FALSE)</f>
        <v>#N/A</v>
      </c>
      <c r="C9" s="35" t="s">
        <v>15</v>
      </c>
      <c r="D9" s="36" t="e">
        <f>VLOOKUP($E$6,'DATOS &amp;'!N10:AA112,7,FALSE)</f>
        <v>#N/A</v>
      </c>
      <c r="F9" s="1081" t="s">
        <v>63</v>
      </c>
      <c r="G9" s="1082"/>
      <c r="H9" s="31" t="e">
        <f>VLOOKUP($J$6,'DATOS &amp;'!B36:I58,6,FALSE)</f>
        <v>#N/A</v>
      </c>
      <c r="I9" s="38" t="s">
        <v>1</v>
      </c>
      <c r="J9" s="29"/>
      <c r="K9" s="292"/>
    </row>
    <row r="10" spans="1:16" s="39" customFormat="1" ht="31.5" customHeight="1" x14ac:dyDescent="0.25">
      <c r="A10" s="1081" t="s">
        <v>64</v>
      </c>
      <c r="B10" s="1082"/>
      <c r="C10" s="322" t="e">
        <f>VLOOKUP($E$6,'DATOS &amp;'!N10:AA112,8,FALSE)</f>
        <v>#N/A</v>
      </c>
      <c r="D10" s="38" t="s">
        <v>1</v>
      </c>
      <c r="F10" s="1081" t="s">
        <v>65</v>
      </c>
      <c r="G10" s="1082"/>
      <c r="H10" s="312" t="e">
        <f>VLOOKUP($J$6,'DATOS &amp;'!B36:I58,7,FALSE)</f>
        <v>#N/A</v>
      </c>
      <c r="I10" s="38" t="s">
        <v>77</v>
      </c>
      <c r="J10" s="40"/>
    </row>
    <row r="11" spans="1:16" s="39" customFormat="1" ht="31.5" customHeight="1" thickBot="1" x14ac:dyDescent="0.3">
      <c r="A11" s="1081" t="s">
        <v>66</v>
      </c>
      <c r="B11" s="1082"/>
      <c r="C11" s="31" t="e">
        <f>VLOOKUP($E$6,'DATOS &amp;'!N10:AA112,9,FALSE)</f>
        <v>#N/A</v>
      </c>
      <c r="D11" s="38" t="s">
        <v>3</v>
      </c>
      <c r="E11" s="41"/>
      <c r="F11" s="1095" t="s">
        <v>67</v>
      </c>
      <c r="G11" s="1096"/>
      <c r="H11" s="42" t="e">
        <f>VLOOKUP($J$6,'DATOS &amp;'!B36:I58,8,FALSE)</f>
        <v>#N/A</v>
      </c>
      <c r="I11" s="43" t="s">
        <v>77</v>
      </c>
      <c r="J11" s="40"/>
    </row>
    <row r="12" spans="1:16" s="39" customFormat="1" ht="31.5" customHeight="1" thickBot="1" x14ac:dyDescent="0.3">
      <c r="A12" s="1081" t="s">
        <v>68</v>
      </c>
      <c r="B12" s="1082"/>
      <c r="C12" s="31" t="e">
        <f>VLOOKUP($E$6,'DATOS &amp;'!N10:AA112,10,FALSE)</f>
        <v>#N/A</v>
      </c>
      <c r="D12" s="38" t="s">
        <v>3</v>
      </c>
      <c r="E12" s="40"/>
      <c r="F12" s="40"/>
      <c r="G12" s="40"/>
      <c r="H12" s="40"/>
    </row>
    <row r="13" spans="1:16" s="39" customFormat="1" ht="31.5" customHeight="1" thickBot="1" x14ac:dyDescent="0.3">
      <c r="A13" s="1081" t="s">
        <v>69</v>
      </c>
      <c r="B13" s="1082"/>
      <c r="C13" s="312" t="e">
        <f>VLOOKUP($E$6,'DATOS &amp;'!N10:AA112,11,FALSE)</f>
        <v>#N/A</v>
      </c>
      <c r="D13" s="38" t="s">
        <v>77</v>
      </c>
      <c r="E13" s="40"/>
      <c r="F13" s="1083" t="s">
        <v>26</v>
      </c>
      <c r="G13" s="1084"/>
      <c r="H13" s="1084"/>
      <c r="I13" s="1085"/>
      <c r="J13" s="5"/>
    </row>
    <row r="14" spans="1:16" s="39" customFormat="1" ht="31.5" customHeight="1" x14ac:dyDescent="0.2">
      <c r="A14" s="1081" t="s">
        <v>308</v>
      </c>
      <c r="B14" s="1082"/>
      <c r="C14" s="31" t="e">
        <f>VLOOKUP($E$6,'DATOS &amp;'!N10:AA112,12,FALSE)</f>
        <v>#N/A</v>
      </c>
      <c r="D14" s="38" t="s">
        <v>77</v>
      </c>
      <c r="E14" s="40"/>
      <c r="F14" s="23" t="s">
        <v>10</v>
      </c>
      <c r="G14" s="24" t="e">
        <f>VLOOKUP($J$13,'DATOS &amp;'!$V$118:$Y$125,2,FALSE)</f>
        <v>#N/A</v>
      </c>
      <c r="H14" s="28" t="s">
        <v>22</v>
      </c>
      <c r="I14" s="24" t="e">
        <f>VLOOKUP($J$13,'DATOS &amp;'!$V$118:$Z$125,3,FALSE)</f>
        <v>#N/A</v>
      </c>
      <c r="J14" s="44"/>
      <c r="K14" s="8"/>
    </row>
    <row r="15" spans="1:16" ht="31.5" customHeight="1" thickBot="1" x14ac:dyDescent="0.25">
      <c r="A15" s="1101" t="s">
        <v>70</v>
      </c>
      <c r="B15" s="1102"/>
      <c r="C15" s="31" t="e">
        <f>VLOOKUP($E$6,'DATOS &amp;'!N10:AA112,13,FALSE)</f>
        <v>#N/A</v>
      </c>
      <c r="D15" s="38" t="s">
        <v>77</v>
      </c>
      <c r="E15" s="29"/>
      <c r="F15" s="45" t="s">
        <v>62</v>
      </c>
      <c r="G15" s="42" t="e">
        <f>VLOOKUP($J$13,'DATOS &amp;'!$V$118:$Y$125,4,FALSE)</f>
        <v>#N/A</v>
      </c>
      <c r="H15" s="42" t="s">
        <v>1</v>
      </c>
      <c r="I15" s="341" t="s">
        <v>211</v>
      </c>
      <c r="J15" s="47" t="e">
        <f>VLOOKUP($J$13,'DATOS &amp;'!$V$118:$Z$125,5,FALSE)</f>
        <v>#N/A</v>
      </c>
      <c r="K15" s="22"/>
    </row>
    <row r="16" spans="1:16" ht="30.95" customHeight="1" thickBot="1" x14ac:dyDescent="0.25">
      <c r="A16" s="1124" t="s">
        <v>211</v>
      </c>
      <c r="B16" s="1125"/>
      <c r="C16" s="1126" t="e">
        <f>VLOOKUP($E$6,'DATOS &amp;'!N10:AA112,14,FALSE)</f>
        <v>#N/A</v>
      </c>
      <c r="D16" s="1127"/>
      <c r="E16" s="29"/>
      <c r="F16" s="8"/>
      <c r="G16" s="8"/>
      <c r="H16" s="8"/>
      <c r="I16" s="8"/>
      <c r="J16" s="8"/>
    </row>
    <row r="17" spans="1:11" s="22" customFormat="1" ht="30.95" customHeight="1" thickBot="1" x14ac:dyDescent="0.25">
      <c r="A17" s="29"/>
      <c r="B17" s="29"/>
      <c r="C17" s="29"/>
      <c r="D17" s="29"/>
      <c r="E17" s="29"/>
      <c r="F17" s="29"/>
      <c r="G17" s="29"/>
      <c r="H17" s="29"/>
      <c r="I17" s="29"/>
      <c r="J17" s="29"/>
      <c r="K17" s="8"/>
    </row>
    <row r="18" spans="1:11" ht="31.5" customHeight="1" thickBot="1" x14ac:dyDescent="0.25">
      <c r="A18" s="1148" t="s">
        <v>27</v>
      </c>
      <c r="B18" s="1149"/>
      <c r="C18" s="1149"/>
      <c r="D18" s="1149"/>
      <c r="E18" s="1149"/>
      <c r="F18" s="1149"/>
      <c r="G18" s="1149"/>
      <c r="H18" s="1149"/>
      <c r="I18" s="1149"/>
      <c r="J18" s="1150"/>
    </row>
    <row r="19" spans="1:11" ht="46.5" customHeight="1" thickBot="1" x14ac:dyDescent="0.25">
      <c r="A19" s="686" t="s">
        <v>10</v>
      </c>
      <c r="B19" s="106" t="e">
        <f>VLOOKUP(J19,'DATOS &amp;'!J173:W179,2,FALSE)</f>
        <v>#N/A</v>
      </c>
      <c r="C19" s="100" t="s">
        <v>7</v>
      </c>
      <c r="D19" s="687" t="e">
        <f>VLOOKUP(J19,'DATOS &amp;'!J173:W179,3,FALSE)</f>
        <v>#N/A</v>
      </c>
      <c r="E19" s="688" t="s">
        <v>24</v>
      </c>
      <c r="F19" s="1128" t="e">
        <f>VLOOKUP(J19,'DATOS &amp;'!J173:W179,5,FALSE)</f>
        <v>#N/A</v>
      </c>
      <c r="G19" s="1129"/>
      <c r="H19" s="100" t="s">
        <v>25</v>
      </c>
      <c r="I19" s="311" t="e">
        <f>VLOOKUP(J19,'DATOS &amp;'!J173:W179,4,FALSE)</f>
        <v>#N/A</v>
      </c>
      <c r="J19" s="1215"/>
    </row>
    <row r="20" spans="1:11" ht="31.5" customHeight="1" thickBot="1" x14ac:dyDescent="0.25">
      <c r="A20" s="1108" t="s">
        <v>322</v>
      </c>
      <c r="B20" s="1109"/>
      <c r="C20" s="99" t="s">
        <v>28</v>
      </c>
      <c r="D20" s="106" t="e">
        <f>VLOOKUP(J19,'DATOS &amp;'!J173:W179,6,FALSE)</f>
        <v>#N/A</v>
      </c>
      <c r="E20" s="1110" t="s">
        <v>313</v>
      </c>
      <c r="F20" s="1111"/>
      <c r="G20" s="106" t="e">
        <f>VLOOKUP(J19,'DATOS &amp;'!J173:W179,7,FALSE)</f>
        <v>#N/A</v>
      </c>
      <c r="H20" s="100" t="s">
        <v>9</v>
      </c>
      <c r="I20" s="313" t="e">
        <f>VLOOKUP(J19,'DATOS &amp;'!J173:W179,8,FALSE)</f>
        <v>#N/A</v>
      </c>
      <c r="J20" s="1107"/>
    </row>
    <row r="21" spans="1:11" s="48" customFormat="1" ht="15" customHeight="1" thickBot="1" x14ac:dyDescent="0.25">
      <c r="A21" s="49"/>
      <c r="B21" s="49"/>
      <c r="C21" s="49"/>
      <c r="D21" s="49"/>
      <c r="E21" s="49"/>
      <c r="F21" s="49"/>
      <c r="G21" s="49"/>
      <c r="H21" s="49"/>
      <c r="I21" s="49"/>
      <c r="J21" s="49"/>
      <c r="K21" s="8"/>
    </row>
    <row r="22" spans="1:11" s="50" customFormat="1" ht="31.5" customHeight="1" thickBot="1" x14ac:dyDescent="0.25">
      <c r="A22" s="1112" t="s">
        <v>29</v>
      </c>
      <c r="B22" s="1113"/>
      <c r="C22" s="1113"/>
      <c r="D22" s="1113"/>
      <c r="E22" s="1113"/>
      <c r="F22" s="1113"/>
      <c r="G22" s="1113"/>
      <c r="H22" s="1113"/>
      <c r="I22" s="1113"/>
      <c r="J22" s="1114"/>
      <c r="K22" s="49"/>
    </row>
    <row r="23" spans="1:11" s="49" customFormat="1" ht="2.25" customHeight="1" thickBot="1" x14ac:dyDescent="0.25">
      <c r="A23" s="51"/>
      <c r="B23" s="52"/>
      <c r="C23" s="52"/>
      <c r="D23" s="52"/>
      <c r="E23" s="52"/>
      <c r="F23" s="52"/>
      <c r="G23" s="52"/>
      <c r="H23" s="52"/>
      <c r="I23" s="52"/>
      <c r="J23" s="53"/>
      <c r="K23" s="50"/>
    </row>
    <row r="24" spans="1:11" s="50" customFormat="1" ht="31.5" customHeight="1" thickBot="1" x14ac:dyDescent="0.25">
      <c r="A24" s="54" t="s">
        <v>30</v>
      </c>
      <c r="B24" s="827"/>
      <c r="C24" s="1115" t="s">
        <v>28</v>
      </c>
      <c r="D24" s="1116"/>
      <c r="E24" s="1"/>
      <c r="F24" s="1117" t="s">
        <v>313</v>
      </c>
      <c r="G24" s="1118"/>
      <c r="H24" s="2"/>
      <c r="I24" s="323" t="s">
        <v>9</v>
      </c>
      <c r="J24" s="314"/>
      <c r="K24" s="48"/>
    </row>
    <row r="25" spans="1:11" s="48" customFormat="1" ht="15" customHeight="1" thickBot="1" x14ac:dyDescent="0.25">
      <c r="A25" s="49"/>
      <c r="B25" s="49"/>
      <c r="C25" s="49"/>
      <c r="D25" s="49"/>
      <c r="E25" s="49"/>
      <c r="F25" s="49"/>
      <c r="G25" s="49"/>
      <c r="H25" s="6"/>
      <c r="I25" s="49"/>
      <c r="K25" s="50"/>
    </row>
    <row r="26" spans="1:11" s="50" customFormat="1" ht="29.25" customHeight="1" thickBot="1" x14ac:dyDescent="0.25">
      <c r="A26" s="120" t="s">
        <v>130</v>
      </c>
      <c r="B26" s="110">
        <v>4</v>
      </c>
      <c r="C26" s="1119" t="s">
        <v>31</v>
      </c>
      <c r="D26" s="1120"/>
      <c r="E26" s="1120"/>
      <c r="F26" s="1121"/>
      <c r="G26" s="1122" t="s">
        <v>212</v>
      </c>
      <c r="H26" s="1123"/>
    </row>
    <row r="27" spans="1:11" s="50" customFormat="1" ht="31.5" customHeight="1" thickBot="1" x14ac:dyDescent="0.25">
      <c r="A27" s="1097" t="s">
        <v>32</v>
      </c>
      <c r="B27" s="1098"/>
      <c r="C27" s="340">
        <v>1</v>
      </c>
      <c r="D27" s="340">
        <v>2</v>
      </c>
      <c r="E27" s="340">
        <v>3</v>
      </c>
      <c r="F27" s="144">
        <v>4</v>
      </c>
      <c r="G27" s="1099" t="e">
        <f>VLOOKUP($H$25,'DATOS &amp;'!$V$160:$AA$164,2,FALSE)</f>
        <v>#N/A</v>
      </c>
      <c r="H27" s="1100"/>
    </row>
    <row r="28" spans="1:11" s="50" customFormat="1" ht="31.5" customHeight="1" x14ac:dyDescent="0.2">
      <c r="A28" s="1130" t="s">
        <v>33</v>
      </c>
      <c r="B28" s="174" t="s">
        <v>0</v>
      </c>
      <c r="C28" s="175"/>
      <c r="D28" s="175"/>
      <c r="E28" s="175"/>
      <c r="F28" s="176"/>
      <c r="G28" s="49"/>
      <c r="H28" s="49"/>
      <c r="I28" s="49"/>
      <c r="J28" s="49"/>
    </row>
    <row r="29" spans="1:11" s="50" customFormat="1" ht="31.5" customHeight="1" x14ac:dyDescent="0.2">
      <c r="A29" s="1131"/>
      <c r="B29" s="109" t="s">
        <v>2</v>
      </c>
      <c r="C29" s="142"/>
      <c r="D29" s="142"/>
      <c r="E29" s="142"/>
      <c r="F29" s="143"/>
      <c r="G29" s="49"/>
      <c r="H29" s="49"/>
      <c r="I29" s="49"/>
      <c r="J29" s="49"/>
    </row>
    <row r="30" spans="1:11" s="50" customFormat="1" ht="31.5" customHeight="1" x14ac:dyDescent="0.2">
      <c r="A30" s="1131"/>
      <c r="B30" s="109" t="s">
        <v>2</v>
      </c>
      <c r="C30" s="142"/>
      <c r="D30" s="142"/>
      <c r="E30" s="142"/>
      <c r="F30" s="143"/>
      <c r="G30" s="49"/>
      <c r="H30" s="49"/>
      <c r="I30" s="49"/>
      <c r="J30" s="49"/>
    </row>
    <row r="31" spans="1:11" s="50" customFormat="1" ht="31.5" customHeight="1" thickBot="1" x14ac:dyDescent="0.25">
      <c r="A31" s="1132"/>
      <c r="B31" s="55" t="s">
        <v>0</v>
      </c>
      <c r="C31" s="177"/>
      <c r="D31" s="177"/>
      <c r="E31" s="177"/>
      <c r="F31" s="178"/>
      <c r="G31" s="49"/>
      <c r="H31" s="49"/>
      <c r="I31" s="49"/>
      <c r="J31" s="49"/>
      <c r="K31" s="48"/>
    </row>
    <row r="32" spans="1:11" s="48" customFormat="1" ht="15" customHeight="1" thickBot="1" x14ac:dyDescent="0.25">
      <c r="A32" s="49"/>
      <c r="B32" s="49"/>
      <c r="C32" s="49"/>
      <c r="D32" s="49"/>
      <c r="E32" s="49"/>
      <c r="F32" s="49"/>
      <c r="G32" s="49"/>
      <c r="H32" s="49"/>
      <c r="I32" s="49"/>
      <c r="J32" s="49"/>
      <c r="K32" s="50"/>
    </row>
    <row r="33" spans="1:11" s="50" customFormat="1" ht="31.5" customHeight="1" thickBot="1" x14ac:dyDescent="0.25">
      <c r="A33" s="56" t="s">
        <v>34</v>
      </c>
      <c r="B33" s="327"/>
      <c r="C33" s="1115" t="s">
        <v>28</v>
      </c>
      <c r="D33" s="1116"/>
      <c r="E33" s="1"/>
      <c r="F33" s="1117" t="s">
        <v>313</v>
      </c>
      <c r="G33" s="1118"/>
      <c r="H33" s="2"/>
      <c r="I33" s="324" t="s">
        <v>9</v>
      </c>
      <c r="J33" s="3"/>
      <c r="K33" s="48"/>
    </row>
    <row r="34" spans="1:11" s="48" customFormat="1" ht="12" customHeight="1" x14ac:dyDescent="0.2">
      <c r="A34" s="57"/>
      <c r="B34" s="57"/>
      <c r="C34" s="57"/>
      <c r="D34" s="57"/>
      <c r="E34" s="57"/>
      <c r="F34" s="57"/>
      <c r="G34" s="57"/>
      <c r="H34" s="57"/>
      <c r="I34" s="57"/>
      <c r="J34" s="57"/>
      <c r="K34" s="50"/>
    </row>
    <row r="35" spans="1:11" s="50" customFormat="1" ht="15" customHeight="1" thickBot="1" x14ac:dyDescent="0.25">
      <c r="A35" s="58"/>
      <c r="B35" s="58"/>
      <c r="C35" s="58"/>
      <c r="D35" s="58"/>
      <c r="E35" s="58"/>
      <c r="F35" s="58"/>
      <c r="G35" s="58"/>
      <c r="H35" s="58"/>
      <c r="I35" s="58"/>
      <c r="J35" s="58"/>
    </row>
    <row r="36" spans="1:11" s="50" customFormat="1" ht="32.25" customHeight="1" thickBot="1" x14ac:dyDescent="0.25">
      <c r="A36" s="1112" t="s">
        <v>35</v>
      </c>
      <c r="B36" s="1113"/>
      <c r="C36" s="1113"/>
      <c r="D36" s="1113"/>
      <c r="E36" s="1113"/>
      <c r="F36" s="1113"/>
      <c r="G36" s="1113"/>
      <c r="H36" s="1113"/>
      <c r="I36" s="1113"/>
      <c r="J36" s="1114"/>
    </row>
    <row r="37" spans="1:11" s="50" customFormat="1" ht="3.75" customHeight="1" thickBot="1" x14ac:dyDescent="0.25">
      <c r="A37" s="57"/>
      <c r="B37" s="49"/>
      <c r="C37" s="49"/>
      <c r="D37" s="49"/>
      <c r="E37" s="49"/>
      <c r="F37" s="49"/>
      <c r="G37" s="49"/>
      <c r="H37" s="49"/>
      <c r="I37" s="49"/>
      <c r="J37" s="57"/>
    </row>
    <row r="38" spans="1:11" s="50" customFormat="1" ht="31.5" customHeight="1" thickBot="1" x14ac:dyDescent="0.25">
      <c r="A38" s="49"/>
      <c r="B38" s="1133" t="s">
        <v>36</v>
      </c>
      <c r="C38" s="1134"/>
      <c r="D38" s="1134"/>
      <c r="E38" s="1134"/>
      <c r="F38" s="1135"/>
      <c r="G38" s="49"/>
      <c r="H38" s="1136" t="s">
        <v>237</v>
      </c>
      <c r="I38" s="1137"/>
      <c r="J38" s="1138"/>
    </row>
    <row r="39" spans="1:11" s="50" customFormat="1" ht="31.5" customHeight="1" thickBot="1" x14ac:dyDescent="0.25">
      <c r="A39" s="49"/>
      <c r="B39" s="59" t="s">
        <v>32</v>
      </c>
      <c r="C39" s="286">
        <v>1</v>
      </c>
      <c r="D39" s="174">
        <v>2</v>
      </c>
      <c r="E39" s="174">
        <v>3</v>
      </c>
      <c r="F39" s="287">
        <v>4</v>
      </c>
      <c r="G39" s="49"/>
      <c r="H39" s="1139"/>
      <c r="I39" s="1140"/>
      <c r="J39" s="1141"/>
    </row>
    <row r="40" spans="1:11" s="50" customFormat="1" ht="31.5" customHeight="1" x14ac:dyDescent="0.2">
      <c r="A40" s="60"/>
      <c r="B40" s="61"/>
      <c r="C40" s="136" t="e">
        <f>+AVERAGE(C28,C31)</f>
        <v>#DIV/0!</v>
      </c>
      <c r="D40" s="137" t="e">
        <f>+AVERAGE(D28,D31)</f>
        <v>#DIV/0!</v>
      </c>
      <c r="E40" s="137" t="e">
        <f>+AVERAGE(E28,E31)</f>
        <v>#DIV/0!</v>
      </c>
      <c r="F40" s="288" t="e">
        <f>+AVERAGE(F28,F31)</f>
        <v>#DIV/0!</v>
      </c>
      <c r="G40" s="49"/>
      <c r="H40" s="1142"/>
      <c r="I40" s="1143"/>
      <c r="J40" s="1144"/>
    </row>
    <row r="41" spans="1:11" s="50" customFormat="1" ht="31.5" customHeight="1" x14ac:dyDescent="0.2">
      <c r="A41" s="60"/>
      <c r="B41" s="62"/>
      <c r="C41" s="138" t="e">
        <f>+AVERAGE(C29:C30)</f>
        <v>#DIV/0!</v>
      </c>
      <c r="D41" s="63" t="e">
        <f>+AVERAGE(D29:D30)</f>
        <v>#DIV/0!</v>
      </c>
      <c r="E41" s="63" t="e">
        <f>+AVERAGE(E29:E30)</f>
        <v>#DIV/0!</v>
      </c>
      <c r="F41" s="289" t="e">
        <f>+AVERAGE(F29:F30)</f>
        <v>#DIV/0!</v>
      </c>
      <c r="G41" s="49"/>
      <c r="H41" s="1142"/>
      <c r="I41" s="1143"/>
      <c r="J41" s="1144"/>
    </row>
    <row r="42" spans="1:11" s="50" customFormat="1" ht="31.5" customHeight="1" thickBot="1" x14ac:dyDescent="0.25">
      <c r="A42" s="60"/>
      <c r="B42" s="64"/>
      <c r="C42" s="139" t="e">
        <f>+C41-C40</f>
        <v>#DIV/0!</v>
      </c>
      <c r="D42" s="140" t="e">
        <f>+D41-D40</f>
        <v>#DIV/0!</v>
      </c>
      <c r="E42" s="140" t="e">
        <f>+E41-E40</f>
        <v>#DIV/0!</v>
      </c>
      <c r="F42" s="290" t="e">
        <f>+F41-F40</f>
        <v>#DIV/0!</v>
      </c>
      <c r="G42" s="49"/>
      <c r="H42" s="1145"/>
      <c r="I42" s="1146"/>
      <c r="J42" s="1147"/>
    </row>
    <row r="43" spans="1:11" s="50" customFormat="1" ht="31.5" customHeight="1" thickBot="1" x14ac:dyDescent="0.25">
      <c r="A43" s="49"/>
      <c r="B43" s="65" t="s">
        <v>37</v>
      </c>
      <c r="C43" s="409" t="e">
        <f>+AVERAGE(C42:F42)</f>
        <v>#DIV/0!</v>
      </c>
      <c r="D43" s="49"/>
      <c r="E43" s="49"/>
      <c r="F43" s="49"/>
      <c r="G43" s="49"/>
      <c r="H43" s="49"/>
      <c r="I43" s="49"/>
      <c r="J43" s="49"/>
    </row>
    <row r="44" spans="1:11" s="50" customFormat="1" ht="31.5" customHeight="1" thickBot="1" x14ac:dyDescent="0.25">
      <c r="A44" s="49"/>
      <c r="B44" s="66" t="s">
        <v>78</v>
      </c>
      <c r="C44" s="410" t="e">
        <f>+STDEV(C42:F42)</f>
        <v>#DIV/0!</v>
      </c>
      <c r="D44" s="49"/>
      <c r="E44" s="49"/>
      <c r="F44" s="49"/>
      <c r="G44" s="49"/>
      <c r="H44" s="49"/>
      <c r="I44" s="49"/>
      <c r="J44" s="49"/>
      <c r="K44" s="48"/>
    </row>
    <row r="45" spans="1:11" s="48" customFormat="1" ht="15" customHeight="1" thickBot="1" x14ac:dyDescent="0.25">
      <c r="A45" s="49"/>
      <c r="B45" s="49"/>
      <c r="C45" s="49"/>
      <c r="D45" s="49"/>
      <c r="E45" s="49"/>
      <c r="F45" s="49"/>
      <c r="G45" s="67"/>
      <c r="H45" s="49"/>
      <c r="I45" s="49"/>
      <c r="J45" s="49"/>
      <c r="K45" s="50"/>
    </row>
    <row r="46" spans="1:11" s="50" customFormat="1" ht="31.5" customHeight="1" thickBot="1" x14ac:dyDescent="0.25">
      <c r="A46" s="1148" t="s">
        <v>38</v>
      </c>
      <c r="B46" s="1149"/>
      <c r="C46" s="1104"/>
      <c r="D46" s="1104"/>
      <c r="E46" s="1104"/>
      <c r="F46" s="1149"/>
      <c r="G46" s="1149"/>
      <c r="H46" s="1149"/>
      <c r="I46" s="1149"/>
      <c r="J46" s="1150"/>
    </row>
    <row r="47" spans="1:11" s="50" customFormat="1" ht="31.5" customHeight="1" thickBot="1" x14ac:dyDescent="0.25">
      <c r="A47" s="1211" t="s">
        <v>328</v>
      </c>
      <c r="B47" s="1212"/>
      <c r="C47" s="1151" t="s">
        <v>39</v>
      </c>
      <c r="D47" s="1152"/>
      <c r="E47" s="1153"/>
      <c r="F47" s="49"/>
      <c r="G47" s="49"/>
      <c r="H47" s="49"/>
      <c r="I47" s="49"/>
      <c r="J47" s="49"/>
    </row>
    <row r="48" spans="1:11" s="50" customFormat="1" ht="36.75" customHeight="1" thickBot="1" x14ac:dyDescent="0.25">
      <c r="A48" s="1213"/>
      <c r="B48" s="1214"/>
      <c r="C48" s="87" t="s">
        <v>28</v>
      </c>
      <c r="D48" s="98" t="s">
        <v>313</v>
      </c>
      <c r="E48" s="88" t="s">
        <v>9</v>
      </c>
      <c r="G48" s="1154" t="s">
        <v>71</v>
      </c>
      <c r="H48" s="1155"/>
      <c r="I48" s="107" t="e">
        <f>+(0.34848*E50-0.009*D50*EXP(0.061*C50))/(273.15+C50)</f>
        <v>#DIV/0!</v>
      </c>
      <c r="J48" s="108" t="s">
        <v>74</v>
      </c>
    </row>
    <row r="49" spans="1:21" s="50" customFormat="1" ht="33" customHeight="1" thickBot="1" x14ac:dyDescent="0.25">
      <c r="A49" s="1156" t="s">
        <v>40</v>
      </c>
      <c r="B49" s="1157"/>
      <c r="C49" s="95" t="e">
        <f>+AVERAGE(E33,E24)</f>
        <v>#DIV/0!</v>
      </c>
      <c r="D49" s="96" t="e">
        <f>+AVERAGE(H33,H24)</f>
        <v>#DIV/0!</v>
      </c>
      <c r="E49" s="97" t="e">
        <f>+AVERAGE(J33,J24)</f>
        <v>#DIV/0!</v>
      </c>
      <c r="G49" s="1158" t="s">
        <v>72</v>
      </c>
      <c r="H49" s="1159"/>
      <c r="I49" s="748" t="e">
        <f>I48*((0.0001)^2+(0.001*I20/2)^2+(-0.0034*D20/2)^2+(-0.01*G20/2)^2)^0.5</f>
        <v>#DIV/0!</v>
      </c>
      <c r="J49" s="68" t="s">
        <v>74</v>
      </c>
    </row>
    <row r="50" spans="1:21" s="50" customFormat="1" ht="36.75" customHeight="1" thickBot="1" x14ac:dyDescent="0.25">
      <c r="A50" s="1167" t="s">
        <v>329</v>
      </c>
      <c r="B50" s="1168"/>
      <c r="C50" s="89" t="e">
        <f>C49+(VLOOKUP(J19,'DATOS &amp;'!J173:W179,9,FALSE))*C49+(VLOOKUP(J19,'DATOS &amp;'!J173:W179,10,FALSE))</f>
        <v>#DIV/0!</v>
      </c>
      <c r="D50" s="90" t="e">
        <f>D49+(VLOOKUP(J19,'DATOS &amp;'!J173:W179,11,FALSE))*D49+(VLOOKUP(J19,'DATOS &amp;'!J173:W179,12,FALSE))</f>
        <v>#DIV/0!</v>
      </c>
      <c r="E50" s="91" t="e">
        <f>E49+(VLOOKUP(J19,'DATOS &amp;'!J173:W179,13,FALSE))*E49+(VLOOKUP(J19,'DATOS &amp;'!J173:W179,14,FALSE))</f>
        <v>#DIV/0!</v>
      </c>
      <c r="G50" s="1154" t="s">
        <v>73</v>
      </c>
      <c r="H50" s="1155"/>
      <c r="I50" s="69">
        <v>1.2</v>
      </c>
      <c r="J50" s="68" t="s">
        <v>74</v>
      </c>
    </row>
    <row r="51" spans="1:21" s="48" customFormat="1" ht="15" customHeight="1" thickBot="1" x14ac:dyDescent="0.25">
      <c r="A51" s="49"/>
      <c r="B51" s="49"/>
      <c r="C51" s="49"/>
      <c r="D51" s="49"/>
      <c r="E51" s="49"/>
      <c r="F51" s="49"/>
      <c r="G51" s="49"/>
      <c r="H51" s="49"/>
      <c r="I51" s="49"/>
      <c r="J51" s="49"/>
      <c r="K51" s="50"/>
    </row>
    <row r="52" spans="1:21" s="50" customFormat="1" ht="31.5" customHeight="1" thickBot="1" x14ac:dyDescent="0.25">
      <c r="A52" s="1148" t="s">
        <v>41</v>
      </c>
      <c r="B52" s="1149"/>
      <c r="C52" s="1149"/>
      <c r="D52" s="1149"/>
      <c r="E52" s="1149"/>
      <c r="F52" s="1149"/>
      <c r="G52" s="1149"/>
      <c r="H52" s="1149"/>
      <c r="I52" s="1149"/>
      <c r="J52" s="1150"/>
    </row>
    <row r="53" spans="1:21" s="50" customFormat="1" ht="31.5" customHeight="1" x14ac:dyDescent="0.35">
      <c r="A53" s="49"/>
      <c r="B53" s="70" t="s">
        <v>42</v>
      </c>
      <c r="C53" s="71"/>
      <c r="D53" s="1169" t="s">
        <v>75</v>
      </c>
      <c r="E53" s="1169"/>
      <c r="F53" s="72" t="s">
        <v>43</v>
      </c>
      <c r="G53" s="73" t="s">
        <v>44</v>
      </c>
      <c r="H53" s="1170" t="s">
        <v>45</v>
      </c>
      <c r="I53" s="1171"/>
      <c r="J53" s="49"/>
    </row>
    <row r="54" spans="1:21" s="50" customFormat="1" ht="31.5" customHeight="1" thickBot="1" x14ac:dyDescent="0.25">
      <c r="A54" s="49"/>
      <c r="B54" s="74" t="e">
        <f>+C43</f>
        <v>#DIV/0!</v>
      </c>
      <c r="C54" s="75" t="s">
        <v>1</v>
      </c>
      <c r="D54" s="76" t="e">
        <f>+C10+C11/1000</f>
        <v>#N/A</v>
      </c>
      <c r="E54" s="75" t="s">
        <v>1</v>
      </c>
      <c r="F54" s="76" t="e">
        <f>+(I48-I50)*(1/H10-1/C13)</f>
        <v>#DIV/0!</v>
      </c>
      <c r="G54" s="77"/>
      <c r="H54" s="69" t="e">
        <f>+(B54+D54*F54)*1000</f>
        <v>#DIV/0!</v>
      </c>
      <c r="I54" s="68" t="s">
        <v>3</v>
      </c>
      <c r="J54" s="49"/>
      <c r="K54" s="48"/>
    </row>
    <row r="55" spans="1:21" s="48" customFormat="1" ht="15" customHeight="1" x14ac:dyDescent="0.2">
      <c r="A55" s="49"/>
      <c r="B55" s="49"/>
      <c r="C55" s="49"/>
      <c r="D55" s="49"/>
      <c r="E55" s="49"/>
      <c r="F55" s="49"/>
      <c r="G55" s="49"/>
      <c r="H55" s="49"/>
      <c r="I55" s="49"/>
      <c r="J55" s="49"/>
      <c r="K55" s="50"/>
    </row>
    <row r="56" spans="1:21" s="50" customFormat="1" ht="31.5" customHeight="1" x14ac:dyDescent="0.2">
      <c r="A56" s="1172" t="s">
        <v>46</v>
      </c>
      <c r="B56" s="1173"/>
      <c r="C56" s="1173"/>
      <c r="D56" s="1173"/>
      <c r="E56" s="1173"/>
      <c r="F56" s="1173"/>
      <c r="G56" s="1173"/>
      <c r="H56" s="1173"/>
      <c r="I56" s="1173"/>
      <c r="J56" s="1173"/>
      <c r="K56" s="48"/>
    </row>
    <row r="57" spans="1:21" s="48" customFormat="1" ht="15" customHeight="1" thickBot="1" x14ac:dyDescent="0.25">
      <c r="A57" s="49"/>
      <c r="B57" s="49"/>
      <c r="C57" s="49"/>
      <c r="D57" s="49"/>
      <c r="E57" s="49"/>
      <c r="K57" s="50"/>
    </row>
    <row r="58" spans="1:21" s="50" customFormat="1" ht="31.5" customHeight="1" thickBot="1" x14ac:dyDescent="0.25">
      <c r="A58" s="1205" t="s">
        <v>39</v>
      </c>
      <c r="B58" s="1206"/>
      <c r="C58" s="1207" t="s">
        <v>47</v>
      </c>
      <c r="D58" s="1208"/>
      <c r="E58" s="1209" t="s">
        <v>239</v>
      </c>
      <c r="F58" s="1210"/>
      <c r="G58" s="119"/>
      <c r="J58" s="119"/>
      <c r="L58" s="48"/>
      <c r="Q58" s="49"/>
      <c r="R58" s="49"/>
      <c r="S58" s="49"/>
      <c r="T58" s="49"/>
      <c r="U58" s="49"/>
    </row>
    <row r="59" spans="1:21" s="50" customFormat="1" ht="57.95" customHeight="1" thickBot="1" x14ac:dyDescent="0.25">
      <c r="A59" s="124" t="s">
        <v>48</v>
      </c>
      <c r="B59" s="165"/>
      <c r="C59" s="166" t="e">
        <f>+C44/B26^0.5*1000</f>
        <v>#DIV/0!</v>
      </c>
      <c r="D59" s="127" t="s">
        <v>3</v>
      </c>
      <c r="E59" s="167" t="s">
        <v>241</v>
      </c>
      <c r="F59" s="168">
        <f>$B$26-1</f>
        <v>3</v>
      </c>
      <c r="H59" s="49"/>
      <c r="K59" s="194">
        <v>0.3</v>
      </c>
      <c r="L59" s="195">
        <v>1.65</v>
      </c>
      <c r="M59" s="118"/>
    </row>
    <row r="60" spans="1:21" s="50" customFormat="1" ht="57.95" customHeight="1" thickBot="1" x14ac:dyDescent="0.25">
      <c r="A60" s="563" t="s">
        <v>351</v>
      </c>
      <c r="B60" s="559" t="s">
        <v>49</v>
      </c>
      <c r="C60" s="163" t="e">
        <f>+C12/2</f>
        <v>#N/A</v>
      </c>
      <c r="D60" s="164" t="s">
        <v>3</v>
      </c>
      <c r="E60" s="179" t="s">
        <v>240</v>
      </c>
      <c r="F60" s="180" t="s">
        <v>268</v>
      </c>
      <c r="H60" s="1180" t="s">
        <v>244</v>
      </c>
      <c r="I60" s="1181"/>
      <c r="J60" s="1181"/>
      <c r="K60" s="1181"/>
      <c r="L60" s="1181"/>
      <c r="M60" s="1182"/>
    </row>
    <row r="61" spans="1:21" s="50" customFormat="1" ht="57.95" customHeight="1" thickBot="1" x14ac:dyDescent="0.25">
      <c r="A61" s="122" t="s">
        <v>352</v>
      </c>
      <c r="B61" s="560"/>
      <c r="C61" s="123" t="e">
        <f>+C12/3^0.5</f>
        <v>#N/A</v>
      </c>
      <c r="D61" s="148" t="s">
        <v>3</v>
      </c>
      <c r="E61" s="181" t="s">
        <v>240</v>
      </c>
      <c r="F61" s="182" t="s">
        <v>268</v>
      </c>
      <c r="H61" s="154" t="s">
        <v>246</v>
      </c>
      <c r="I61" s="187" t="e">
        <f>MAX(C59:C62,C66:C67)</f>
        <v>#DIV/0!</v>
      </c>
      <c r="J61" s="189" t="e">
        <f>IF((I62)&lt;=(K59),"1,65","2")</f>
        <v>#DIV/0!</v>
      </c>
      <c r="K61" s="190" t="s">
        <v>245</v>
      </c>
      <c r="L61" s="191" t="s">
        <v>238</v>
      </c>
      <c r="M61" s="540" t="s">
        <v>336</v>
      </c>
    </row>
    <row r="62" spans="1:21" s="50" customFormat="1" ht="57.95" customHeight="1" thickBot="1" x14ac:dyDescent="0.3">
      <c r="A62" s="124" t="s">
        <v>50</v>
      </c>
      <c r="B62" s="125"/>
      <c r="C62" s="126" t="e">
        <f>+SQRT(SUMSQ(C60:C61))</f>
        <v>#N/A</v>
      </c>
      <c r="D62" s="149" t="s">
        <v>3</v>
      </c>
      <c r="E62" s="169" t="s">
        <v>241</v>
      </c>
      <c r="F62" s="168">
        <v>200</v>
      </c>
      <c r="H62" s="155" t="s">
        <v>247</v>
      </c>
      <c r="I62" s="188" t="e">
        <f>SQRT((C59)^2+(C62)^2+(C66)^2)/C67</f>
        <v>#DIV/0!</v>
      </c>
      <c r="J62" s="141"/>
      <c r="K62" s="192" t="s">
        <v>245</v>
      </c>
      <c r="L62" s="193" t="s">
        <v>255</v>
      </c>
      <c r="M62" s="541" t="s">
        <v>337</v>
      </c>
    </row>
    <row r="63" spans="1:21" s="50" customFormat="1" ht="57.95" customHeight="1" x14ac:dyDescent="0.2">
      <c r="A63" s="564" t="s">
        <v>353</v>
      </c>
      <c r="B63" s="561"/>
      <c r="C63" s="128" t="e">
        <f>+I49</f>
        <v>#DIV/0!</v>
      </c>
      <c r="D63" s="150" t="s">
        <v>74</v>
      </c>
      <c r="E63" s="183" t="s">
        <v>240</v>
      </c>
      <c r="F63" s="180" t="s">
        <v>268</v>
      </c>
      <c r="L63" s="48"/>
      <c r="T63" s="48"/>
      <c r="U63" s="48"/>
    </row>
    <row r="64" spans="1:21" s="50" customFormat="1" ht="57.95" customHeight="1" x14ac:dyDescent="0.2">
      <c r="A64" s="565" t="s">
        <v>51</v>
      </c>
      <c r="B64" s="562"/>
      <c r="C64" s="78" t="e">
        <f>+H11/2</f>
        <v>#N/A</v>
      </c>
      <c r="D64" s="147" t="s">
        <v>74</v>
      </c>
      <c r="E64" s="184" t="s">
        <v>240</v>
      </c>
      <c r="F64" s="185" t="s">
        <v>268</v>
      </c>
      <c r="G64" s="145"/>
      <c r="H64" s="145"/>
      <c r="J64" s="145"/>
      <c r="K64" s="145"/>
      <c r="L64" s="145"/>
      <c r="M64" s="145"/>
      <c r="Q64" s="49"/>
      <c r="R64" s="49"/>
      <c r="S64" s="49"/>
      <c r="T64" s="49"/>
      <c r="U64" s="49"/>
    </row>
    <row r="65" spans="1:21" s="50" customFormat="1" ht="57.95" customHeight="1" thickBot="1" x14ac:dyDescent="0.25">
      <c r="A65" s="122" t="s">
        <v>354</v>
      </c>
      <c r="B65" s="75"/>
      <c r="C65" s="129" t="e">
        <f>+C14/2</f>
        <v>#N/A</v>
      </c>
      <c r="D65" s="148" t="s">
        <v>74</v>
      </c>
      <c r="E65" s="186" t="s">
        <v>240</v>
      </c>
      <c r="F65" s="182" t="s">
        <v>268</v>
      </c>
      <c r="G65" s="145"/>
      <c r="H65" s="145"/>
      <c r="I65" s="145"/>
      <c r="J65" s="145"/>
      <c r="K65" s="145"/>
      <c r="L65" s="145"/>
      <c r="M65" s="145"/>
      <c r="Q65" s="48"/>
      <c r="R65" s="48"/>
      <c r="S65" s="48"/>
      <c r="T65" s="48"/>
      <c r="U65" s="48"/>
    </row>
    <row r="66" spans="1:21" s="50" customFormat="1" ht="57.95" customHeight="1" thickBot="1" x14ac:dyDescent="0.3">
      <c r="A66" s="564" t="s">
        <v>355</v>
      </c>
      <c r="B66" s="130"/>
      <c r="C66" s="131" t="e">
        <f>+SQRT(ABS(((C10/1000+C11/1000000)*(C13-H10)/(C13*H10)*C63)^2+((C10/1000+C11/1000000)*(I48-I50))^2*C64^2/H10^4+(C10/1000+C11/1000000)^2*(I48-I50)*((I48-I50)-2*(C15-I50))*C65^2/C13^4))*1000000</f>
        <v>#N/A</v>
      </c>
      <c r="D66" s="108" t="s">
        <v>3</v>
      </c>
      <c r="E66" s="170" t="s">
        <v>241</v>
      </c>
      <c r="F66" s="153">
        <v>200</v>
      </c>
      <c r="G66" s="145"/>
      <c r="H66" s="1183"/>
      <c r="I66" s="1184"/>
      <c r="J66" s="1184"/>
      <c r="K66" s="1185"/>
      <c r="L66" s="196" t="s">
        <v>242</v>
      </c>
      <c r="M66" s="145"/>
      <c r="Q66" s="49"/>
      <c r="R66" s="49"/>
      <c r="S66" s="49"/>
      <c r="T66" s="49"/>
      <c r="U66" s="49"/>
    </row>
    <row r="67" spans="1:21" s="50" customFormat="1" ht="57.95" customHeight="1" thickBot="1" x14ac:dyDescent="0.3">
      <c r="A67" s="122" t="s">
        <v>53</v>
      </c>
      <c r="B67" s="79"/>
      <c r="C67" s="80" t="e">
        <f>+(G15/2/3^0.5)*2^0.5*1000</f>
        <v>#N/A</v>
      </c>
      <c r="D67" s="162" t="s">
        <v>3</v>
      </c>
      <c r="E67" s="151" t="s">
        <v>241</v>
      </c>
      <c r="F67" s="152">
        <v>200</v>
      </c>
      <c r="G67" s="160" t="e">
        <f>G69^4/((C59^4/F59)+(C62^4/F62)+(C66^4/F66)+(C67^4/F67))</f>
        <v>#DIV/0!</v>
      </c>
      <c r="H67" s="1164" t="s">
        <v>243</v>
      </c>
      <c r="I67" s="1165"/>
      <c r="J67" s="1166"/>
      <c r="K67" s="539">
        <v>0.95</v>
      </c>
      <c r="L67" s="161" t="e">
        <f>_xlfn.T.INV.2T(100%-K67,G67)</f>
        <v>#DIV/0!</v>
      </c>
      <c r="M67" s="145"/>
    </row>
    <row r="68" spans="1:21" s="48" customFormat="1" ht="65.25" customHeight="1" thickBot="1" x14ac:dyDescent="0.25">
      <c r="A68" s="57"/>
      <c r="B68" s="57"/>
      <c r="K68" s="171" t="e">
        <f>_xlfn.T.INV.2T(0.05,G67)</f>
        <v>#DIV/0!</v>
      </c>
      <c r="L68" s="172" t="e">
        <f>TINV(0.05,G67)</f>
        <v>#DIV/0!</v>
      </c>
      <c r="M68" s="145"/>
      <c r="S68" s="50"/>
      <c r="T68" s="50"/>
      <c r="U68" s="50"/>
    </row>
    <row r="69" spans="1:21" s="111" customFormat="1" ht="51.75" customHeight="1" thickBot="1" x14ac:dyDescent="0.3">
      <c r="D69" s="1156" t="s">
        <v>52</v>
      </c>
      <c r="E69" s="1157"/>
      <c r="F69" s="156"/>
      <c r="G69" s="173" t="e">
        <f>+SQRT(SUMSQ(C59,C62,C66,C67))</f>
        <v>#DIV/0!</v>
      </c>
      <c r="H69" s="158" t="s">
        <v>3</v>
      </c>
      <c r="K69" s="145"/>
      <c r="L69" s="145"/>
      <c r="M69" s="145"/>
      <c r="S69" s="50"/>
      <c r="T69" s="50"/>
      <c r="U69" s="50"/>
    </row>
    <row r="70" spans="1:21" s="111" customFormat="1" ht="35.1" customHeight="1" thickBot="1" x14ac:dyDescent="0.25">
      <c r="D70" s="1156" t="s">
        <v>54</v>
      </c>
      <c r="E70" s="1157"/>
      <c r="F70" s="157"/>
      <c r="G70" s="173" t="e">
        <f>+G69*2</f>
        <v>#DIV/0!</v>
      </c>
      <c r="H70" s="159" t="s">
        <v>3</v>
      </c>
      <c r="K70" s="115"/>
      <c r="L70" s="112"/>
      <c r="O70" s="50"/>
      <c r="P70" s="50"/>
      <c r="Q70" s="50"/>
      <c r="R70" s="50"/>
      <c r="S70" s="50"/>
      <c r="T70" s="50"/>
      <c r="U70" s="50"/>
    </row>
    <row r="71" spans="1:21" s="111" customFormat="1" ht="33.75" customHeight="1" thickBot="1" x14ac:dyDescent="4.45">
      <c r="B71" s="1196" t="s">
        <v>55</v>
      </c>
      <c r="C71" s="1197"/>
      <c r="D71" s="1197"/>
      <c r="E71" s="1197"/>
      <c r="F71" s="1197"/>
      <c r="G71" s="1197"/>
      <c r="H71" s="1197"/>
      <c r="I71" s="1197"/>
      <c r="J71" s="1197"/>
      <c r="K71" s="1198"/>
      <c r="L71" s="132"/>
      <c r="O71" s="50"/>
      <c r="P71" s="50"/>
      <c r="Q71" s="50"/>
      <c r="R71" s="50"/>
      <c r="S71" s="50"/>
      <c r="T71" s="50"/>
      <c r="U71" s="50"/>
    </row>
    <row r="72" spans="1:21" s="111" customFormat="1" ht="35.1" customHeight="1" thickBot="1" x14ac:dyDescent="0.25">
      <c r="B72" s="1199" t="s">
        <v>258</v>
      </c>
      <c r="C72" s="1200"/>
      <c r="D72" s="1200"/>
      <c r="E72" s="1201"/>
      <c r="F72" s="84"/>
      <c r="G72" s="85"/>
      <c r="H72" s="1202"/>
      <c r="I72" s="1203"/>
      <c r="J72" s="1203"/>
      <c r="K72" s="1204"/>
      <c r="O72" s="50"/>
      <c r="P72" s="50"/>
      <c r="Q72" s="50"/>
      <c r="R72" s="50"/>
      <c r="S72" s="50"/>
      <c r="T72" s="50"/>
      <c r="U72" s="50"/>
    </row>
    <row r="73" spans="1:21" s="111" customFormat="1" ht="40.5" customHeight="1" x14ac:dyDescent="0.2">
      <c r="B73" s="133"/>
      <c r="C73" s="542" t="s">
        <v>356</v>
      </c>
      <c r="D73" s="134" t="s">
        <v>256</v>
      </c>
      <c r="E73" s="135"/>
      <c r="F73" s="1186"/>
      <c r="G73" s="1186"/>
      <c r="H73" s="1187" t="s">
        <v>269</v>
      </c>
      <c r="I73" s="1216" t="s">
        <v>257</v>
      </c>
      <c r="J73" s="1216"/>
      <c r="K73" s="1217"/>
      <c r="O73" s="50"/>
      <c r="P73" s="50"/>
      <c r="Q73" s="50"/>
      <c r="R73" s="50"/>
      <c r="S73" s="50"/>
      <c r="T73" s="50"/>
      <c r="U73" s="50"/>
    </row>
    <row r="74" spans="1:21" s="111" customFormat="1" ht="35.1" customHeight="1" x14ac:dyDescent="0.2">
      <c r="B74" s="86" t="e">
        <f>C10</f>
        <v>#N/A</v>
      </c>
      <c r="C74" s="82" t="e">
        <f>C11</f>
        <v>#N/A</v>
      </c>
      <c r="D74" s="83" t="e">
        <f>H54</f>
        <v>#DIV/0!</v>
      </c>
      <c r="E74" s="315" t="e">
        <f>B74+(C74/1000)+(D74/1000)</f>
        <v>#N/A</v>
      </c>
      <c r="F74" s="387" t="e">
        <f>E74*1000-B74*1000</f>
        <v>#N/A</v>
      </c>
      <c r="G74" s="63"/>
      <c r="H74" s="1188"/>
      <c r="I74" s="411" t="e">
        <f>G70</f>
        <v>#DIV/0!</v>
      </c>
      <c r="J74" s="1192"/>
      <c r="K74" s="1193"/>
      <c r="O74" s="50"/>
      <c r="P74" s="50"/>
      <c r="Q74" s="50"/>
      <c r="R74" s="50"/>
      <c r="S74" s="50"/>
      <c r="T74" s="50"/>
      <c r="U74" s="50"/>
    </row>
    <row r="75" spans="1:21" s="111" customFormat="1" ht="35.1" customHeight="1" thickBot="1" x14ac:dyDescent="0.25">
      <c r="B75" s="92" t="e">
        <f>B74</f>
        <v>#N/A</v>
      </c>
      <c r="C75" s="93" t="e">
        <f>C74</f>
        <v>#N/A</v>
      </c>
      <c r="D75" s="93" t="e">
        <f>D74</f>
        <v>#DIV/0!</v>
      </c>
      <c r="E75" s="316" t="e">
        <f>B75+(C75/1000)+(D75/1000)</f>
        <v>#N/A</v>
      </c>
      <c r="F75" s="406" t="e">
        <f>F74/1000</f>
        <v>#N/A</v>
      </c>
      <c r="G75" s="94"/>
      <c r="H75" s="1189"/>
      <c r="I75" s="407" t="e">
        <f>I74/1000</f>
        <v>#DIV/0!</v>
      </c>
      <c r="J75" s="1194"/>
      <c r="K75" s="1195"/>
      <c r="O75" s="50"/>
      <c r="P75" s="50"/>
      <c r="Q75" s="50"/>
      <c r="R75" s="50"/>
      <c r="S75" s="50"/>
      <c r="T75" s="50"/>
      <c r="U75" s="50"/>
    </row>
    <row r="76" spans="1:21" s="111" customFormat="1" ht="35.1" customHeight="1" x14ac:dyDescent="0.2">
      <c r="G76" s="49"/>
      <c r="H76" s="49"/>
      <c r="I76" s="49"/>
      <c r="J76" s="49"/>
      <c r="O76" s="50"/>
      <c r="P76" s="50"/>
      <c r="Q76" s="50"/>
      <c r="R76" s="50"/>
      <c r="S76" s="50"/>
      <c r="T76" s="50"/>
      <c r="U76" s="50"/>
    </row>
    <row r="77" spans="1:21" s="111" customFormat="1" ht="35.1" customHeight="1" x14ac:dyDescent="0.2">
      <c r="G77" s="49"/>
      <c r="H77" s="49"/>
      <c r="I77" s="49"/>
      <c r="J77" s="49"/>
      <c r="O77" s="50"/>
      <c r="P77" s="50"/>
      <c r="Q77" s="50"/>
      <c r="R77" s="50"/>
      <c r="S77" s="50"/>
      <c r="T77" s="50"/>
      <c r="U77" s="50"/>
    </row>
    <row r="78" spans="1:21" s="111" customFormat="1" ht="35.1" customHeight="1" x14ac:dyDescent="0.2">
      <c r="G78" s="49"/>
      <c r="H78" s="49"/>
      <c r="I78" s="49"/>
      <c r="J78" s="49"/>
    </row>
    <row r="79" spans="1:21" s="112" customFormat="1" ht="9.9499999999999993" customHeight="1" x14ac:dyDescent="0.2">
      <c r="A79" s="114"/>
      <c r="B79" s="111"/>
      <c r="C79" s="111"/>
      <c r="D79" s="111"/>
      <c r="E79" s="111"/>
      <c r="F79" s="111"/>
      <c r="G79" s="49"/>
      <c r="H79" s="49"/>
    </row>
    <row r="80" spans="1:21" s="116" customFormat="1" ht="35.1" customHeight="1" x14ac:dyDescent="0.2">
      <c r="B80" s="111"/>
      <c r="C80" s="111"/>
      <c r="D80" s="111"/>
      <c r="E80" s="111"/>
      <c r="F80" s="111"/>
      <c r="G80" s="49"/>
      <c r="H80" s="49"/>
    </row>
    <row r="81" spans="3:11" s="111" customFormat="1" ht="61.5" customHeight="1" x14ac:dyDescent="0.2">
      <c r="H81" s="116"/>
      <c r="I81" s="116"/>
      <c r="J81" s="116"/>
      <c r="K81" s="113"/>
    </row>
    <row r="82" spans="3:11" s="111" customFormat="1" ht="35.1" customHeight="1" x14ac:dyDescent="0.2">
      <c r="G82" s="116"/>
      <c r="H82" s="116"/>
      <c r="I82" s="116"/>
      <c r="J82" s="116"/>
      <c r="K82" s="113"/>
    </row>
    <row r="83" spans="3:11" s="111" customFormat="1" ht="35.1" customHeight="1" x14ac:dyDescent="0.2">
      <c r="G83" s="116"/>
      <c r="H83" s="116"/>
      <c r="I83" s="116"/>
      <c r="J83" s="116"/>
      <c r="K83" s="113"/>
    </row>
    <row r="84" spans="3:11" s="111" customFormat="1" ht="35.1" customHeight="1" x14ac:dyDescent="0.2">
      <c r="F84" s="112"/>
      <c r="K84" s="113"/>
    </row>
    <row r="85" spans="3:11" s="111" customFormat="1" ht="50.1" customHeight="1" x14ac:dyDescent="0.2"/>
    <row r="86" spans="3:11" s="111" customFormat="1" ht="57.75" customHeight="1" x14ac:dyDescent="0.2">
      <c r="C86" s="117"/>
      <c r="D86" s="117"/>
      <c r="E86" s="117"/>
    </row>
    <row r="87" spans="3:11" s="111" customFormat="1" ht="35.1" customHeight="1" x14ac:dyDescent="0.2"/>
    <row r="88" spans="3:11" s="111" customFormat="1" ht="35.1" customHeight="1" x14ac:dyDescent="0.2">
      <c r="F88" s="113"/>
      <c r="G88" s="113"/>
      <c r="H88" s="113"/>
      <c r="I88" s="113"/>
      <c r="J88" s="113"/>
    </row>
    <row r="89" spans="3:11" s="111" customFormat="1" ht="35.1" customHeight="1" x14ac:dyDescent="0.2"/>
    <row r="90" spans="3:11" s="111" customFormat="1" ht="50.1" customHeight="1" x14ac:dyDescent="0.2">
      <c r="J90" s="49"/>
    </row>
    <row r="91" spans="3:11" s="111" customFormat="1" ht="55.5" customHeight="1" x14ac:dyDescent="0.2">
      <c r="J91" s="116"/>
    </row>
    <row r="92" spans="3:11" s="111" customFormat="1" ht="50.1" customHeight="1" x14ac:dyDescent="0.2">
      <c r="J92" s="116"/>
    </row>
    <row r="93" spans="3:11" s="112" customFormat="1" ht="31.5" customHeight="1" x14ac:dyDescent="0.2">
      <c r="J93" s="116"/>
    </row>
    <row r="94" spans="3:11" s="111" customFormat="1" ht="35.1" customHeight="1" x14ac:dyDescent="0.2">
      <c r="G94" s="116"/>
      <c r="H94" s="116"/>
      <c r="I94" s="116"/>
      <c r="J94" s="116"/>
    </row>
    <row r="95" spans="3:11" s="111" customFormat="1" ht="35.1" customHeight="1" x14ac:dyDescent="0.2">
      <c r="G95" s="116"/>
      <c r="H95" s="116"/>
      <c r="I95" s="116"/>
      <c r="J95" s="116"/>
    </row>
    <row r="96" spans="3:11" s="111" customFormat="1" ht="9.9499999999999993" customHeight="1" x14ac:dyDescent="0.2">
      <c r="G96" s="113"/>
      <c r="H96" s="113"/>
      <c r="I96" s="113"/>
      <c r="J96" s="113"/>
    </row>
    <row r="97" spans="1:12" s="111" customFormat="1" ht="35.1" customHeight="1" x14ac:dyDescent="0.2">
      <c r="J97" s="113"/>
      <c r="K97" s="113"/>
      <c r="L97" s="113"/>
    </row>
    <row r="98" spans="1:12" s="48" customFormat="1" ht="15" customHeight="1" x14ac:dyDescent="0.2">
      <c r="A98" s="49"/>
      <c r="G98" s="49"/>
      <c r="H98" s="49"/>
      <c r="I98" s="49"/>
      <c r="J98" s="49"/>
      <c r="K98" s="50"/>
    </row>
    <row r="99" spans="1:12" s="50" customFormat="1" ht="31.5" customHeight="1" x14ac:dyDescent="0.2">
      <c r="A99" s="49"/>
      <c r="B99" s="49"/>
      <c r="C99" s="49"/>
      <c r="D99" s="49"/>
      <c r="E99" s="49"/>
      <c r="F99" s="49"/>
      <c r="G99" s="49"/>
      <c r="H99" s="49"/>
      <c r="I99" s="49"/>
      <c r="J99" s="49"/>
    </row>
    <row r="100" spans="1:12" s="50" customFormat="1" ht="31.5" customHeight="1" x14ac:dyDescent="0.2"/>
    <row r="101" spans="1:12" s="50" customFormat="1" ht="31.5" customHeight="1" x14ac:dyDescent="0.2"/>
    <row r="102" spans="1:12" s="50" customFormat="1" ht="52.5" customHeight="1" x14ac:dyDescent="0.2"/>
    <row r="103" spans="1:12" s="50" customFormat="1" ht="31.5" customHeight="1" x14ac:dyDescent="0.2">
      <c r="K103" s="8"/>
    </row>
    <row r="104" spans="1:12" s="50" customFormat="1" ht="31.5" customHeight="1" x14ac:dyDescent="0.2">
      <c r="K104" s="8"/>
    </row>
    <row r="105" spans="1:12" ht="31.5" customHeight="1" x14ac:dyDescent="0.2">
      <c r="G105" s="81"/>
    </row>
    <row r="106" spans="1:12" ht="51" customHeight="1" x14ac:dyDescent="0.2"/>
    <row r="108" spans="1:12" ht="31.5" customHeight="1" x14ac:dyDescent="0.2">
      <c r="B108" s="29"/>
      <c r="C108" s="29"/>
      <c r="D108" s="29"/>
      <c r="E108" s="29"/>
      <c r="F108" s="29"/>
      <c r="G108" s="29"/>
      <c r="H108" s="29"/>
      <c r="I108" s="29"/>
      <c r="J108" s="29"/>
    </row>
    <row r="109" spans="1:12" ht="31.5" customHeight="1" x14ac:dyDescent="0.2">
      <c r="B109" s="29"/>
      <c r="C109" s="29"/>
      <c r="D109" s="29"/>
      <c r="E109" s="29"/>
      <c r="F109" s="29"/>
      <c r="G109" s="29"/>
      <c r="H109" s="29"/>
      <c r="I109" s="29"/>
      <c r="J109" s="29"/>
    </row>
    <row r="110" spans="1:12" ht="31.5" customHeight="1" x14ac:dyDescent="0.2">
      <c r="B110" s="29"/>
      <c r="C110" s="29"/>
      <c r="D110" s="29"/>
      <c r="E110" s="29"/>
      <c r="F110" s="29"/>
      <c r="G110" s="29"/>
      <c r="H110" s="29"/>
      <c r="I110" s="29"/>
      <c r="J110" s="29"/>
    </row>
    <row r="111" spans="1:12" ht="31.5" customHeight="1" x14ac:dyDescent="0.2">
      <c r="B111" s="29"/>
      <c r="C111" s="29"/>
      <c r="D111" s="29"/>
      <c r="E111" s="29"/>
      <c r="F111" s="29"/>
      <c r="G111" s="29"/>
      <c r="H111" s="29"/>
      <c r="I111" s="29"/>
      <c r="J111" s="29"/>
    </row>
    <row r="112" spans="1:12" ht="31.5" customHeight="1" x14ac:dyDescent="0.2">
      <c r="B112" s="29"/>
      <c r="C112" s="29"/>
      <c r="D112" s="29"/>
      <c r="E112" s="29"/>
      <c r="F112" s="29"/>
      <c r="G112" s="29"/>
      <c r="H112" s="29"/>
      <c r="I112" s="29"/>
      <c r="J112" s="29"/>
    </row>
    <row r="113" spans="2:10" ht="31.5" customHeight="1" x14ac:dyDescent="0.2">
      <c r="B113" s="29"/>
      <c r="C113" s="29"/>
      <c r="D113" s="29"/>
      <c r="E113" s="29"/>
      <c r="F113" s="29"/>
      <c r="G113" s="29"/>
      <c r="H113" s="29"/>
      <c r="I113" s="29"/>
      <c r="J113" s="29"/>
    </row>
    <row r="114" spans="2:10" ht="31.5" customHeight="1" x14ac:dyDescent="0.2">
      <c r="B114" s="29"/>
      <c r="C114" s="29"/>
      <c r="D114" s="29"/>
      <c r="E114" s="29"/>
      <c r="F114" s="29"/>
      <c r="G114" s="29"/>
      <c r="H114" s="29"/>
      <c r="I114" s="29"/>
      <c r="J114" s="29"/>
    </row>
  </sheetData>
  <sheetProtection algorithmName="SHA-512" hashValue="x0B1AYtbz81ew3wHiPedKhVD7mojDEKSp4KgpN3Pytek5O4YcwWmPKW29uZ/beCAMADkNxbojDIfPbCLjv7vvw==" saltValue="FJCTauRvVjbueEOAhfSoG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2" orientation="portrait" r:id="rId1"/>
  <headerFooter>
    <oddHeader xml:space="preserve">&amp;C
&amp;16   
</oddHeader>
    <oddFooter xml:space="preserve">&amp;RRT03-F13 Vr.13 (2020-12-30)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0000000}">
          <x14:formula1>
            <xm:f>'DATOS &amp;'!$V$160:$V$164</xm:f>
          </x14:formula1>
          <xm:sqref>H25</xm:sqref>
        </x14:dataValidation>
        <x14:dataValidation type="list" allowBlank="1" showInputMessage="1" showErrorMessage="1" xr:uid="{00000000-0002-0000-0800-000001000000}">
          <x14:formula1>
            <xm:f>'DATOS &amp;'!$V$119:$V$125</xm:f>
          </x14:formula1>
          <xm:sqref>J13</xm:sqref>
        </x14:dataValidation>
        <x14:dataValidation type="list" allowBlank="1" showInputMessage="1" showErrorMessage="1" xr:uid="{00000000-0002-0000-0800-000002000000}">
          <x14:formula1>
            <xm:f>'DATOS &amp;'!$N$28:$N$112</xm:f>
          </x14:formula1>
          <xm:sqref>E6</xm:sqref>
        </x14:dataValidation>
        <x14:dataValidation type="list" allowBlank="1" showInputMessage="1" showErrorMessage="1" xr:uid="{00000000-0002-0000-0800-000003000000}">
          <x14:formula1>
            <xm:f>'DATOS &amp;'!$B$36:$B$58</xm:f>
          </x14:formula1>
          <xm:sqref>J6</xm:sqref>
        </x14:dataValidation>
        <x14:dataValidation type="list" allowBlank="1" showInputMessage="1" showErrorMessage="1" xr:uid="{00000000-0002-0000-0800-000004000000}">
          <x14:formula1>
            <xm:f>'DATOS &amp;'!$N$120:$N$165</xm:f>
          </x14:formula1>
          <xm:sqref>F48</xm:sqref>
        </x14:dataValidation>
        <x14:dataValidation type="list" allowBlank="1" showInputMessage="1" showErrorMessage="1" xr:uid="{00000000-0002-0000-0800-000005000000}">
          <x14:formula1>
            <xm:f>'DATOS &amp;'!$J$173:$J$178</xm:f>
          </x14:formula1>
          <xm:sqref>J19:J20</xm:sqref>
        </x14:dataValidation>
        <x14:dataValidation type="list" allowBlank="1" showInputMessage="1" showErrorMessage="1" xr:uid="{00000000-0002-0000-0800-000006000000}">
          <x14:formula1>
            <xm:f>'DATOS &amp;'!$B$6:$B$28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98</vt:i4>
      </vt:variant>
    </vt:vector>
  </HeadingPairs>
  <TitlesOfParts>
    <vt:vector size="127" baseType="lpstr">
      <vt:lpstr>RT03-F13 &amp;</vt:lpstr>
      <vt:lpstr>1 g &amp;</vt:lpstr>
      <vt:lpstr>2 g &amp;</vt:lpstr>
      <vt:lpstr>2 g + &amp;</vt:lpstr>
      <vt:lpstr>5 g &amp;</vt:lpstr>
      <vt:lpstr>10 g &amp;</vt:lpstr>
      <vt:lpstr>20 g &amp;</vt:lpstr>
      <vt:lpstr>20 g + &amp;</vt:lpstr>
      <vt:lpstr>50 g &amp;</vt:lpstr>
      <vt:lpstr>100 g &amp;</vt:lpstr>
      <vt:lpstr>200 g &amp;</vt:lpstr>
      <vt:lpstr>200 g + &amp;</vt:lpstr>
      <vt:lpstr>500 g &amp;</vt:lpstr>
      <vt:lpstr>1 kg &amp;</vt:lpstr>
      <vt:lpstr>2 kg &amp;</vt:lpstr>
      <vt:lpstr>2 kg + &amp;</vt:lpstr>
      <vt:lpstr>5 kg &amp;</vt:lpstr>
      <vt:lpstr>10 kg &amp;</vt:lpstr>
      <vt:lpstr>DATOS &amp;</vt:lpstr>
      <vt:lpstr>RT03-F16 &amp;</vt:lpstr>
      <vt:lpstr>RT03-F40 &amp;</vt:lpstr>
      <vt:lpstr>Pc &amp;</vt:lpstr>
      <vt:lpstr>Max-Min &amp;</vt:lpstr>
      <vt:lpstr>5 kg &amp; (C)</vt:lpstr>
      <vt:lpstr> Certi 5 kg (C) &amp;</vt:lpstr>
      <vt:lpstr>10 kg &amp; (C)</vt:lpstr>
      <vt:lpstr>Certi 10 kg &amp; (C)</vt:lpstr>
      <vt:lpstr>20 kg &amp; (C)</vt:lpstr>
      <vt:lpstr>Certi 20 kg &amp; (C)</vt:lpstr>
      <vt:lpstr>' Certi 5 kg (C) &amp;'!Área_de_impresión</vt:lpstr>
      <vt:lpstr>'1 g &amp;'!Área_de_impresión</vt:lpstr>
      <vt:lpstr>'1 kg &amp;'!Área_de_impresión</vt:lpstr>
      <vt:lpstr>'10 g &amp;'!Área_de_impresión</vt:lpstr>
      <vt:lpstr>'10 kg &amp;'!Área_de_impresión</vt:lpstr>
      <vt:lpstr>'10 kg &amp; (C)'!Área_de_impresión</vt:lpstr>
      <vt:lpstr>'100 g &amp;'!Área_de_impresión</vt:lpstr>
      <vt:lpstr>'2 g &amp;'!Área_de_impresión</vt:lpstr>
      <vt:lpstr>'2 g + &amp;'!Área_de_impresión</vt:lpstr>
      <vt:lpstr>'2 kg &amp;'!Área_de_impresión</vt:lpstr>
      <vt:lpstr>'2 kg + &amp;'!Área_de_impresión</vt:lpstr>
      <vt:lpstr>'20 g &amp;'!Área_de_impresión</vt:lpstr>
      <vt:lpstr>'20 g + &amp;'!Área_de_impresión</vt:lpstr>
      <vt:lpstr>'20 kg &amp; (C)'!Área_de_impresión</vt:lpstr>
      <vt:lpstr>'200 g &amp;'!Área_de_impresión</vt:lpstr>
      <vt:lpstr>'200 g + &amp;'!Área_de_impresión</vt:lpstr>
      <vt:lpstr>'5 g &amp;'!Área_de_impresión</vt:lpstr>
      <vt:lpstr>'5 kg &amp;'!Área_de_impresión</vt:lpstr>
      <vt:lpstr>'5 kg &amp; (C)'!Área_de_impresión</vt:lpstr>
      <vt:lpstr>'50 g &amp;'!Área_de_impresión</vt:lpstr>
      <vt:lpstr>'500 g &amp;'!Área_de_impresión</vt:lpstr>
      <vt:lpstr>'Certi 10 kg &amp; (C)'!Área_de_impresión</vt:lpstr>
      <vt:lpstr>'Certi 20 kg &amp; (C)'!Área_de_impresión</vt:lpstr>
      <vt:lpstr>'DATOS &amp;'!Área_de_impresión</vt:lpstr>
      <vt:lpstr>'Max-Min &amp;'!Área_de_impresión</vt:lpstr>
      <vt:lpstr>'Pc &amp;'!Área_de_impresión</vt:lpstr>
      <vt:lpstr>'RT03-F13 &amp;'!Área_de_impresión</vt:lpstr>
      <vt:lpstr>'RT03-F16 &amp;'!Área_de_impresión</vt:lpstr>
      <vt:lpstr>'RT03-F40 &amp;'!Área_de_impresión</vt:lpstr>
      <vt:lpstr>' Certi 5 kg (C) &amp;'!Print_Area</vt:lpstr>
      <vt:lpstr>'1 g &amp;'!Print_Area</vt:lpstr>
      <vt:lpstr>'1 kg &amp;'!Print_Area</vt:lpstr>
      <vt:lpstr>'10 g &amp;'!Print_Area</vt:lpstr>
      <vt:lpstr>'10 kg &amp;'!Print_Area</vt:lpstr>
      <vt:lpstr>'10 kg &amp; (C)'!Print_Area</vt:lpstr>
      <vt:lpstr>'100 g &amp;'!Print_Area</vt:lpstr>
      <vt:lpstr>'2 g &amp;'!Print_Area</vt:lpstr>
      <vt:lpstr>'2 g + &amp;'!Print_Area</vt:lpstr>
      <vt:lpstr>'2 kg &amp;'!Print_Area</vt:lpstr>
      <vt:lpstr>'2 kg + &amp;'!Print_Area</vt:lpstr>
      <vt:lpstr>'20 g &amp;'!Print_Area</vt:lpstr>
      <vt:lpstr>'20 g + &amp;'!Print_Area</vt:lpstr>
      <vt:lpstr>'20 kg &amp; (C)'!Print_Area</vt:lpstr>
      <vt:lpstr>'200 g &amp;'!Print_Area</vt:lpstr>
      <vt:lpstr>'200 g + &amp;'!Print_Area</vt:lpstr>
      <vt:lpstr>'5 g &amp;'!Print_Area</vt:lpstr>
      <vt:lpstr>'5 kg &amp;'!Print_Area</vt:lpstr>
      <vt:lpstr>'5 kg &amp; (C)'!Print_Area</vt:lpstr>
      <vt:lpstr>'50 g &amp;'!Print_Area</vt:lpstr>
      <vt:lpstr>'500 g &amp;'!Print_Area</vt:lpstr>
      <vt:lpstr>'Certi 10 kg &amp; (C)'!Print_Area</vt:lpstr>
      <vt:lpstr>'Certi 20 kg &amp; (C)'!Print_Area</vt:lpstr>
      <vt:lpstr>'DATOS &amp;'!Print_Area</vt:lpstr>
      <vt:lpstr>'RT03-F13 &amp;'!Print_Area</vt:lpstr>
      <vt:lpstr>'RT03-F16 &amp;'!Print_Area</vt:lpstr>
      <vt:lpstr>'RT03-F40 &amp;'!Print_Area</vt:lpstr>
      <vt:lpstr>'1 g &amp;'!Print_Titles</vt:lpstr>
      <vt:lpstr>'1 kg &amp;'!Print_Titles</vt:lpstr>
      <vt:lpstr>'10 g &amp;'!Print_Titles</vt:lpstr>
      <vt:lpstr>'10 kg &amp;'!Print_Titles</vt:lpstr>
      <vt:lpstr>'10 kg &amp; (C)'!Print_Titles</vt:lpstr>
      <vt:lpstr>'100 g &amp;'!Print_Titles</vt:lpstr>
      <vt:lpstr>'2 g &amp;'!Print_Titles</vt:lpstr>
      <vt:lpstr>'2 g + &amp;'!Print_Titles</vt:lpstr>
      <vt:lpstr>'2 kg &amp;'!Print_Titles</vt:lpstr>
      <vt:lpstr>'2 kg + &amp;'!Print_Titles</vt:lpstr>
      <vt:lpstr>'20 g &amp;'!Print_Titles</vt:lpstr>
      <vt:lpstr>'20 g + &amp;'!Print_Titles</vt:lpstr>
      <vt:lpstr>'20 kg &amp; (C)'!Print_Titles</vt:lpstr>
      <vt:lpstr>'200 g &amp;'!Print_Titles</vt:lpstr>
      <vt:lpstr>'200 g + &amp;'!Print_Titles</vt:lpstr>
      <vt:lpstr>'5 g &amp;'!Print_Titles</vt:lpstr>
      <vt:lpstr>'5 kg &amp;'!Print_Titles</vt:lpstr>
      <vt:lpstr>'5 kg &amp; (C)'!Print_Titles</vt:lpstr>
      <vt:lpstr>'50 g &amp;'!Print_Titles</vt:lpstr>
      <vt:lpstr>'500 g &amp;'!Print_Titles</vt:lpstr>
      <vt:lpstr>'RT03-F13 &amp;'!Print_Titles</vt:lpstr>
      <vt:lpstr>'1 g &amp;'!Títulos_a_imprimir</vt:lpstr>
      <vt:lpstr>'1 kg &amp;'!Títulos_a_imprimir</vt:lpstr>
      <vt:lpstr>'10 g &amp;'!Títulos_a_imprimir</vt:lpstr>
      <vt:lpstr>'10 kg &amp;'!Títulos_a_imprimir</vt:lpstr>
      <vt:lpstr>'10 kg &amp; (C)'!Títulos_a_imprimir</vt:lpstr>
      <vt:lpstr>'100 g &amp;'!Títulos_a_imprimir</vt:lpstr>
      <vt:lpstr>'2 g &amp;'!Títulos_a_imprimir</vt:lpstr>
      <vt:lpstr>'2 g + &amp;'!Títulos_a_imprimir</vt:lpstr>
      <vt:lpstr>'2 kg &amp;'!Títulos_a_imprimir</vt:lpstr>
      <vt:lpstr>'2 kg + &amp;'!Títulos_a_imprimir</vt:lpstr>
      <vt:lpstr>'20 g &amp;'!Títulos_a_imprimir</vt:lpstr>
      <vt:lpstr>'20 g + &amp;'!Títulos_a_imprimir</vt:lpstr>
      <vt:lpstr>'20 kg &amp; (C)'!Títulos_a_imprimir</vt:lpstr>
      <vt:lpstr>'200 g &amp;'!Títulos_a_imprimir</vt:lpstr>
      <vt:lpstr>'200 g + &amp;'!Títulos_a_imprimir</vt:lpstr>
      <vt:lpstr>'5 g &amp;'!Títulos_a_imprimir</vt:lpstr>
      <vt:lpstr>'5 kg &amp;'!Títulos_a_imprimir</vt:lpstr>
      <vt:lpstr>'5 kg &amp; (C)'!Títulos_a_imprimir</vt:lpstr>
      <vt:lpstr>'50 g &amp;'!Títulos_a_imprimir</vt:lpstr>
      <vt:lpstr>'500 g &amp;'!Títulos_a_imprimir</vt:lpstr>
      <vt:lpstr>'RT03-F13 &amp;'!Títulos_a_imprimir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SIC;Laboratorio de Masa</dc:creator>
  <cp:lastModifiedBy>SIC</cp:lastModifiedBy>
  <cp:lastPrinted>2020-12-31T02:30:05Z</cp:lastPrinted>
  <dcterms:created xsi:type="dcterms:W3CDTF">2016-03-15T18:31:08Z</dcterms:created>
  <dcterms:modified xsi:type="dcterms:W3CDTF">2021-01-16T00:29:53Z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